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Y:\312018235_MISAIL_2018_2019_Lidar\11_Products\Houghton_Keweenaw_Ontonagon\metadata\reports\"/>
    </mc:Choice>
  </mc:AlternateContent>
  <bookViews>
    <workbookView xWindow="0" yWindow="0" windowWidth="28800" windowHeight="14220"/>
  </bookViews>
  <sheets>
    <sheet name="Report" sheetId="5" r:id="rId1"/>
    <sheet name="Coordinates" sheetId="1" r:id="rId2"/>
    <sheet name="Non-vegetated" sheetId="3" r:id="rId3"/>
    <sheet name="Vegetated" sheetId="4" r:id="rId4"/>
  </sheets>
  <calcPr calcId="162913"/>
  <fileRecoveryPr autoRecover="0"/>
</workbook>
</file>

<file path=xl/calcChain.xml><?xml version="1.0" encoding="utf-8"?>
<calcChain xmlns="http://schemas.openxmlformats.org/spreadsheetml/2006/main">
  <c r="Q3" i="4" l="1"/>
  <c r="Q4" i="4"/>
  <c r="Q5" i="4"/>
  <c r="Q6" i="4"/>
  <c r="Q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P3" i="4"/>
  <c r="P4" i="4"/>
  <c r="P5" i="4"/>
  <c r="P6" i="4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W3" i="3"/>
  <c r="W4" i="3"/>
  <c r="W5" i="3"/>
  <c r="W6" i="3"/>
  <c r="W7" i="3"/>
  <c r="W8" i="3"/>
  <c r="W9" i="3"/>
  <c r="W10" i="3"/>
  <c r="W11" i="3"/>
  <c r="W12" i="3"/>
  <c r="W13" i="3"/>
  <c r="W14" i="3"/>
  <c r="W15" i="3"/>
  <c r="W16" i="3"/>
  <c r="W17" i="3"/>
  <c r="W18" i="3"/>
  <c r="W19" i="3"/>
  <c r="W20" i="3"/>
  <c r="W21" i="3"/>
  <c r="W22" i="3"/>
  <c r="W23" i="3"/>
  <c r="W24" i="3"/>
  <c r="W25" i="3"/>
  <c r="W26" i="3"/>
  <c r="W27" i="3"/>
  <c r="W28" i="3"/>
  <c r="W29" i="3"/>
  <c r="W30" i="3"/>
  <c r="W31" i="3"/>
  <c r="W32" i="3"/>
  <c r="Q33" i="1" l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H3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" i="1"/>
  <c r="H4" i="1"/>
  <c r="H3" i="1"/>
  <c r="E16" i="5" l="1"/>
  <c r="C17" i="5"/>
  <c r="C15" i="5"/>
  <c r="B17" i="5"/>
  <c r="B15" i="5"/>
  <c r="B9" i="5"/>
  <c r="E17" i="5" l="1"/>
  <c r="G7" i="5"/>
  <c r="B7" i="5" l="1"/>
  <c r="D3" i="5"/>
  <c r="H7" i="5"/>
  <c r="C3" i="5" s="1"/>
  <c r="B3" i="5"/>
  <c r="C16" i="5"/>
  <c r="C13" i="5"/>
  <c r="D13" i="5" s="1"/>
  <c r="D15" i="5"/>
  <c r="C14" i="5"/>
  <c r="D14" i="5" s="1"/>
  <c r="B16" i="5"/>
  <c r="B14" i="5"/>
  <c r="B13" i="5"/>
  <c r="F7" i="5"/>
  <c r="E7" i="5"/>
  <c r="D7" i="5"/>
  <c r="C7" i="5"/>
  <c r="D9" i="5"/>
  <c r="AB1" i="4" l="1"/>
</calcChain>
</file>

<file path=xl/sharedStrings.xml><?xml version="1.0" encoding="utf-8"?>
<sst xmlns="http://schemas.openxmlformats.org/spreadsheetml/2006/main" count="470" uniqueCount="94">
  <si>
    <t>PointID</t>
  </si>
  <si>
    <t>Easting</t>
  </si>
  <si>
    <t>Northing</t>
  </si>
  <si>
    <t>KnownZ</t>
  </si>
  <si>
    <t>LaserZ</t>
  </si>
  <si>
    <t>Description</t>
  </si>
  <si>
    <t>DeltaZ</t>
  </si>
  <si>
    <t>Control Points</t>
  </si>
  <si>
    <t>ABS</t>
  </si>
  <si>
    <t>Non-vegetated Vertical Accuracy (NVA) Check Point Assessment (Point Cloud)</t>
  </si>
  <si>
    <t>Non-vegetated Vertical Accuracy (NVA) Check Point Assessment (Bare-Earth)</t>
  </si>
  <si>
    <t>Non-vegetated Vertical Accuracy (NVA) Check Point Assessment (DEM)</t>
  </si>
  <si>
    <t>DEMZ</t>
  </si>
  <si>
    <t>Vegetated Vertical Accuracy (VVA) Check Point Assessment (Bare Earth)</t>
  </si>
  <si>
    <t>5% Outlier Cutoff</t>
  </si>
  <si>
    <t>Category</t>
  </si>
  <si>
    <t># of Points</t>
  </si>
  <si>
    <t>Min</t>
  </si>
  <si>
    <t>Max</t>
  </si>
  <si>
    <t>Mean</t>
  </si>
  <si>
    <t>Median</t>
  </si>
  <si>
    <t>Std Dev</t>
  </si>
  <si>
    <t>RMSEz</t>
  </si>
  <si>
    <t>FVA ― Fundamental Vertical Accuracy  (RMSEz x 1.9600)</t>
  </si>
  <si>
    <t>CVA ― Consolidated Vertical Accuracy (95th Percentile)</t>
  </si>
  <si>
    <t>Total # of  Check Points</t>
  </si>
  <si>
    <t>5% Outliers</t>
  </si>
  <si>
    <t>Broad Land Cover Type</t>
  </si>
  <si>
    <t>95% Confidence Level</t>
  </si>
  <si>
    <t>95th Percentile</t>
  </si>
  <si>
    <t>NVA of Point Cloud</t>
  </si>
  <si>
    <t>NVA of Bare Earth</t>
  </si>
  <si>
    <t>NVA of DEM</t>
  </si>
  <si>
    <t>VVA of Bare Earth</t>
  </si>
  <si>
    <t>Non-vegetated Vertical Accuracy (NVA) and Vegetated Vertical Accuracy (VVA)</t>
  </si>
  <si>
    <t>Control Point Error Statistics</t>
  </si>
  <si>
    <t>Vertical Accuracy Assessment of Control Points</t>
  </si>
  <si>
    <t>Vegetated Vertical Accuracy (VVA) 5% Outliers &gt; 95th Percentile (0.000m)</t>
  </si>
  <si>
    <t>Vegetated Vertical Accuracy (VVA) Check Point Assessment (DEM)</t>
  </si>
  <si>
    <t>VVA of DEM</t>
  </si>
  <si>
    <t>Check Points</t>
  </si>
  <si>
    <t>NVA001A2</t>
  </si>
  <si>
    <t>NVA002A2</t>
  </si>
  <si>
    <t>NVA003A2</t>
  </si>
  <si>
    <t>NVA004A2</t>
  </si>
  <si>
    <t>NVA005A2</t>
  </si>
  <si>
    <t>NVA006A2</t>
  </si>
  <si>
    <t>NVA007A2</t>
  </si>
  <si>
    <t>NVA008A2</t>
  </si>
  <si>
    <t>NVA009A2</t>
  </si>
  <si>
    <t>NVA010A2</t>
  </si>
  <si>
    <t>NVA011A2</t>
  </si>
  <si>
    <t>NVA012A2</t>
  </si>
  <si>
    <t>NVA013A2</t>
  </si>
  <si>
    <t>NVA014A2</t>
  </si>
  <si>
    <t>NVA015A2</t>
  </si>
  <si>
    <t>NVA016A2</t>
  </si>
  <si>
    <t>NVA017A2</t>
  </si>
  <si>
    <t>NVA018A2</t>
  </si>
  <si>
    <t>NVA019A2</t>
  </si>
  <si>
    <t>NVA020A2</t>
  </si>
  <si>
    <t>NVA021A2</t>
  </si>
  <si>
    <t>NVA022A2</t>
  </si>
  <si>
    <t>NVA023A2</t>
  </si>
  <si>
    <t>NVA024A2</t>
  </si>
  <si>
    <t>NVA025A2</t>
  </si>
  <si>
    <t>NVA026A2</t>
  </si>
  <si>
    <t>NVA027A2</t>
  </si>
  <si>
    <t>NVA028A2</t>
  </si>
  <si>
    <t>NVA029A2</t>
  </si>
  <si>
    <t>NVA030A2</t>
  </si>
  <si>
    <t>Non-Vegetated</t>
  </si>
  <si>
    <t>VVA001A2</t>
  </si>
  <si>
    <t>VVA002A2</t>
  </si>
  <si>
    <t>VVA003A2</t>
  </si>
  <si>
    <t>VVA004A2</t>
  </si>
  <si>
    <t>VVA005A2</t>
  </si>
  <si>
    <t>VVA006A2</t>
  </si>
  <si>
    <t>VVA007A2</t>
  </si>
  <si>
    <t>VVA008A2</t>
  </si>
  <si>
    <t>VVA009A2</t>
  </si>
  <si>
    <t>VVA010A2</t>
  </si>
  <si>
    <t>VVA011A2</t>
  </si>
  <si>
    <t>VVA012A2</t>
  </si>
  <si>
    <t>VVA013A2</t>
  </si>
  <si>
    <t>VVA014A2</t>
  </si>
  <si>
    <t>VVA015A2</t>
  </si>
  <si>
    <t>VVA016A2</t>
  </si>
  <si>
    <t>VVA017A2</t>
  </si>
  <si>
    <t>VVA018A2</t>
  </si>
  <si>
    <t>VVA019A2</t>
  </si>
  <si>
    <t>VVA020A2</t>
  </si>
  <si>
    <t>VVA021A2</t>
  </si>
  <si>
    <t>Vegetated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</si>
</sst>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0"/>
      <name val="Times New Roman"/>
      <family val="1"/>
    </font>
    <font>
      <sz val="11"/>
      <color indexed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5" fillId="3" borderId="2" xfId="0" applyNumberFormat="1" applyFont="1" applyFill="1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center" vertical="center"/>
    </xf>
    <xf numFmtId="164" fontId="5" fillId="3" borderId="4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6" fillId="5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5" borderId="1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2" fillId="0" borderId="8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2" fillId="0" borderId="7" xfId="0" applyFont="1" applyBorder="1" applyAlignment="1">
      <alignment horizont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164" fontId="6" fillId="0" borderId="8" xfId="0" applyNumberFormat="1" applyFont="1" applyFill="1" applyBorder="1" applyAlignment="1">
      <alignment horizontal="center" vertical="center"/>
    </xf>
    <xf numFmtId="164" fontId="2" fillId="0" borderId="9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7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imes New Roman"/>
        <scheme val="none"/>
      </font>
      <numFmt numFmtId="164" formatCode="0.000"/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imes New Roman"/>
        <scheme val="none"/>
      </font>
      <numFmt numFmtId="164" formatCode="0.000"/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Times New Roman"/>
        <scheme val="none"/>
      </font>
      <fill>
        <patternFill patternType="solid">
          <fgColor indexed="64"/>
          <bgColor theme="4" tint="-0.499984740745262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imes New Roman"/>
        <scheme val="none"/>
      </font>
      <numFmt numFmtId="164" formatCode="0.000"/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imes New Roman"/>
        <scheme val="none"/>
      </font>
      <numFmt numFmtId="164" formatCode="0.000"/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imes New Roman"/>
        <scheme val="none"/>
      </font>
      <numFmt numFmtId="164" formatCode="0.000"/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041E42"/>
      <color rgb="FFF1C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le1" displayName="Table1" ref="A2:G32" totalsRowShown="0" headerRowDxfId="73" dataDxfId="71" headerRowBorderDxfId="72" tableBorderDxfId="70" totalsRowBorderDxfId="69">
  <autoFilter ref="A2:G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sortState ref="A3:G17">
    <sortCondition ref="F3"/>
  </sortState>
  <tableColumns count="7">
    <tableColumn id="1" name="PointID" dataDxfId="68"/>
    <tableColumn id="2" name="Easting" dataDxfId="67"/>
    <tableColumn id="3" name="Northing" dataDxfId="66"/>
    <tableColumn id="4" name="KnownZ" dataDxfId="65"/>
    <tableColumn id="5" name="LaserZ" dataDxfId="64"/>
    <tableColumn id="6" name="Description" dataDxfId="63"/>
    <tableColumn id="7" name="DeltaZ" dataDxfId="62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I2:O32" totalsRowShown="0" headerRowDxfId="61" dataDxfId="59" headerRowBorderDxfId="60" tableBorderDxfId="58" totalsRowBorderDxfId="57">
  <autoFilter ref="I2:O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PointID" dataDxfId="56"/>
    <tableColumn id="2" name="Easting" dataDxfId="55"/>
    <tableColumn id="3" name="Northing" dataDxfId="54"/>
    <tableColumn id="4" name="KnownZ" dataDxfId="53"/>
    <tableColumn id="5" name="LaserZ" dataDxfId="52"/>
    <tableColumn id="6" name="Description" dataDxfId="51"/>
    <tableColumn id="7" name="DeltaZ" dataDxfId="50"/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id="3" name="Table212" displayName="Table212" ref="Q2:W32" totalsRowShown="0" headerRowDxfId="9" dataDxfId="49" headerRowBorderDxfId="14" tableBorderDxfId="15" totalsRowBorderDxfId="13">
  <autoFilter ref="Q2:W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PointID" dataDxfId="12"/>
    <tableColumn id="2" name="Easting" dataDxfId="11"/>
    <tableColumn id="3" name="Northing" dataDxfId="10"/>
    <tableColumn id="4" name="KnownZ" dataDxfId="8"/>
    <tableColumn id="5" name="DEMZ" dataDxfId="6"/>
    <tableColumn id="6" name="Description" dataDxfId="7"/>
    <tableColumn id="7" name="DeltaZ" dataDxfId="5">
      <calculatedColumnFormula>Table212[[#This Row],[DEMZ]]-Table212[[#This Row],[KnownZ]]</calculatedColumnFormula>
    </tableColumn>
  </tableColumns>
  <tableStyleInfo name="TableStyleMedium16" showFirstColumn="0" showLastColumn="0" showRowStripes="1" showColumnStripes="0"/>
</table>
</file>

<file path=xl/tables/table4.xml><?xml version="1.0" encoding="utf-8"?>
<table xmlns="http://schemas.openxmlformats.org/spreadsheetml/2006/main" id="4" name="Table3" displayName="Table3" ref="A2:H23" totalsRowShown="0" headerRowDxfId="48" dataDxfId="46" headerRowBorderDxfId="47" tableBorderDxfId="45" totalsRowBorderDxfId="44">
  <autoFilter ref="A2:H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sortState ref="A3:H39">
    <sortCondition ref="A2"/>
  </sortState>
  <tableColumns count="8">
    <tableColumn id="1" name="PointID" dataDxfId="43"/>
    <tableColumn id="2" name="Easting" dataDxfId="42"/>
    <tableColumn id="3" name="Northing" dataDxfId="41"/>
    <tableColumn id="4" name="KnownZ" dataDxfId="40"/>
    <tableColumn id="5" name="LaserZ" dataDxfId="39"/>
    <tableColumn id="6" name="Description" dataDxfId="38"/>
    <tableColumn id="7" name="DeltaZ" dataDxfId="37"/>
    <tableColumn id="8" name="ABS" dataDxfId="36">
      <calculatedColumnFormula>ABS(Table3[[#This Row],[DeltaZ]])</calculatedColumnFormula>
    </tableColumn>
  </tableColumns>
  <tableStyleInfo name="TableStyleMedium16" showFirstColumn="0" showLastColumn="0" showRowStripes="1" showColumnStripes="0"/>
</table>
</file>

<file path=xl/tables/table5.xml><?xml version="1.0" encoding="utf-8"?>
<table xmlns="http://schemas.openxmlformats.org/spreadsheetml/2006/main" id="5" name="Table7" displayName="Table7" ref="S2:Y4" totalsRowShown="0" headerRowDxfId="35" dataDxfId="33" headerRowBorderDxfId="34" tableBorderDxfId="32" totalsRowBorderDxfId="31">
  <autoFilter ref="S2:Y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sortState ref="S3:Y23">
    <sortCondition ref="S3"/>
  </sortState>
  <tableColumns count="7">
    <tableColumn id="1" name="PointID" dataDxfId="30"/>
    <tableColumn id="2" name="Easting" dataDxfId="29"/>
    <tableColumn id="3" name="Northing" dataDxfId="28"/>
    <tableColumn id="4" name="KnownZ" dataDxfId="27"/>
    <tableColumn id="5" name="LaserZ" dataDxfId="26"/>
    <tableColumn id="6" name="Description" dataDxfId="25"/>
    <tableColumn id="7" name="DeltaZ" dataDxfId="24"/>
  </tableColumns>
  <tableStyleInfo name="TableStyleMedium16" showFirstColumn="0" showLastColumn="0" showRowStripes="1" showColumnStripes="0"/>
</table>
</file>

<file path=xl/tables/table6.xml><?xml version="1.0" encoding="utf-8"?>
<table xmlns="http://schemas.openxmlformats.org/spreadsheetml/2006/main" id="6" name="Table37" displayName="Table37" ref="J2:Q23" totalsRowShown="0" headerRowDxfId="23" dataDxfId="21" headerRowBorderDxfId="22" tableBorderDxfId="20" totalsRowBorderDxfId="19">
  <sortState ref="J3:Q39">
    <sortCondition ref="J2"/>
  </sortState>
  <tableColumns count="8">
    <tableColumn id="1" name="PointID" dataDxfId="18"/>
    <tableColumn id="2" name="Easting" dataDxfId="17"/>
    <tableColumn id="3" name="Northing" dataDxfId="16"/>
    <tableColumn id="4" name="KnownZ" dataDxfId="4"/>
    <tableColumn id="5" name="DEMZ" dataDxfId="2"/>
    <tableColumn id="6" name="Description" dataDxfId="3"/>
    <tableColumn id="7" name="DeltaZ" dataDxfId="1">
      <calculatedColumnFormula>Table37[[#This Row],[DEMZ]]-Table37[[#This Row],[KnownZ]]</calculatedColumnFormula>
    </tableColumn>
    <tableColumn id="8" name="ABS" dataDxfId="0">
      <calculatedColumnFormula>ABS(Table37[[#This Row],[DeltaZ]])</calculatedColumnFormula>
    </tableColumn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workbookViewId="0">
      <selection activeCell="J7" sqref="J7"/>
    </sheetView>
  </sheetViews>
  <sheetFormatPr defaultRowHeight="15" x14ac:dyDescent="0.25"/>
  <cols>
    <col min="1" max="1" width="24.140625" style="1" bestFit="1" customWidth="1"/>
    <col min="2" max="2" width="10.85546875" style="1" bestFit="1" customWidth="1"/>
    <col min="3" max="3" width="20.42578125" style="1" bestFit="1" customWidth="1"/>
    <col min="4" max="4" width="23" style="1" bestFit="1" customWidth="1"/>
    <col min="5" max="5" width="15.42578125" style="1" bestFit="1" customWidth="1"/>
    <col min="6" max="6" width="8.140625" style="1" bestFit="1" customWidth="1"/>
    <col min="7" max="7" width="8.42578125" style="1" bestFit="1" customWidth="1"/>
    <col min="8" max="8" width="8.140625" style="1" bestFit="1" customWidth="1"/>
    <col min="9" max="9" width="18.42578125" style="1" bestFit="1" customWidth="1"/>
    <col min="10" max="10" width="17.7109375" style="1" bestFit="1" customWidth="1"/>
    <col min="11" max="11" width="8.28515625" style="1" bestFit="1" customWidth="1"/>
    <col min="12" max="12" width="8.140625" style="1" bestFit="1" customWidth="1"/>
    <col min="13" max="13" width="9.42578125" style="1" bestFit="1" customWidth="1"/>
    <col min="14" max="14" width="8.42578125" style="1" bestFit="1" customWidth="1"/>
    <col min="15" max="15" width="8.28515625" style="1" bestFit="1" customWidth="1"/>
    <col min="16" max="16384" width="9.140625" style="1"/>
  </cols>
  <sheetData>
    <row r="1" spans="1:8" x14ac:dyDescent="0.25">
      <c r="A1" s="40" t="s">
        <v>36</v>
      </c>
      <c r="B1" s="41"/>
      <c r="C1" s="41"/>
      <c r="D1" s="42"/>
    </row>
    <row r="2" spans="1:8" ht="42.75" x14ac:dyDescent="0.25">
      <c r="A2" s="2" t="s">
        <v>15</v>
      </c>
      <c r="B2" s="2" t="s">
        <v>16</v>
      </c>
      <c r="C2" s="11" t="s">
        <v>23</v>
      </c>
      <c r="D2" s="11" t="s">
        <v>24</v>
      </c>
    </row>
    <row r="3" spans="1:8" ht="15" customHeight="1" x14ac:dyDescent="0.25">
      <c r="A3" s="6" t="s">
        <v>7</v>
      </c>
      <c r="B3" s="10">
        <f>COUNT(Coordinates!G:G)</f>
        <v>2</v>
      </c>
      <c r="C3" s="8">
        <f>H7*1.96</f>
        <v>1.7142998570845183E-2</v>
      </c>
      <c r="D3" s="8">
        <f>_xlfn.PERCENTILE.INC(Coordinates!H:H,0.95)</f>
        <v>1.1550000000000001E-2</v>
      </c>
    </row>
    <row r="5" spans="1:8" x14ac:dyDescent="0.25">
      <c r="A5" s="39" t="s">
        <v>35</v>
      </c>
      <c r="B5" s="39"/>
      <c r="C5" s="39"/>
      <c r="D5" s="39"/>
      <c r="E5" s="39"/>
      <c r="F5" s="39"/>
      <c r="G5" s="39"/>
      <c r="H5" s="39"/>
    </row>
    <row r="6" spans="1:8" x14ac:dyDescent="0.25">
      <c r="A6" s="2" t="s">
        <v>15</v>
      </c>
      <c r="B6" s="2" t="s">
        <v>16</v>
      </c>
      <c r="C6" s="2" t="s">
        <v>17</v>
      </c>
      <c r="D6" s="2" t="s">
        <v>18</v>
      </c>
      <c r="E6" s="2" t="s">
        <v>19</v>
      </c>
      <c r="F6" s="2" t="s">
        <v>20</v>
      </c>
      <c r="G6" s="2" t="s">
        <v>21</v>
      </c>
      <c r="H6" s="2" t="s">
        <v>22</v>
      </c>
    </row>
    <row r="7" spans="1:8" x14ac:dyDescent="0.25">
      <c r="A7" s="6" t="s">
        <v>7</v>
      </c>
      <c r="B7" s="10">
        <f>COUNT(Coordinates!G:G)</f>
        <v>2</v>
      </c>
      <c r="C7" s="8">
        <f>MIN(Coordinates!G:G)</f>
        <v>-3.0000000000000001E-3</v>
      </c>
      <c r="D7" s="8">
        <f>MAX(Coordinates!G:G)</f>
        <v>1.2E-2</v>
      </c>
      <c r="E7" s="8">
        <f>AVERAGE(Coordinates!G:G)</f>
        <v>4.5000000000000005E-3</v>
      </c>
      <c r="F7" s="8">
        <f>MEDIAN(Coordinates!G:G)</f>
        <v>4.4999999999999997E-3</v>
      </c>
      <c r="G7" s="8">
        <f>_xlfn.STDEV.S(Coordinates!G:G)</f>
        <v>1.0606601717798213E-2</v>
      </c>
      <c r="H7" s="8">
        <f>SQRT(SUMSQ(Coordinates!G:G)/COUNT(Coordinates!G:G))</f>
        <v>8.7464278422679509E-3</v>
      </c>
    </row>
    <row r="9" spans="1:8" x14ac:dyDescent="0.25">
      <c r="A9" s="2" t="s">
        <v>25</v>
      </c>
      <c r="B9" s="10">
        <f>COUNT(Coordinates!P:P)</f>
        <v>51</v>
      </c>
      <c r="C9" s="2" t="s">
        <v>26</v>
      </c>
      <c r="D9" s="10">
        <f>COUNT(Vegetated!Y:Y)</f>
        <v>2</v>
      </c>
      <c r="E9"/>
      <c r="F9"/>
    </row>
    <row r="10" spans="1:8" x14ac:dyDescent="0.25">
      <c r="A10"/>
      <c r="B10"/>
      <c r="C10"/>
      <c r="D10"/>
      <c r="E10"/>
      <c r="F10"/>
    </row>
    <row r="11" spans="1:8" x14ac:dyDescent="0.25">
      <c r="A11" s="39" t="s">
        <v>34</v>
      </c>
      <c r="B11" s="39"/>
      <c r="C11" s="39"/>
      <c r="D11" s="39"/>
      <c r="E11" s="39"/>
      <c r="F11"/>
    </row>
    <row r="12" spans="1:8" x14ac:dyDescent="0.25">
      <c r="A12" s="2" t="s">
        <v>27</v>
      </c>
      <c r="B12" s="2" t="s">
        <v>16</v>
      </c>
      <c r="C12" s="2" t="s">
        <v>22</v>
      </c>
      <c r="D12" s="2" t="s">
        <v>28</v>
      </c>
      <c r="E12" s="2" t="s">
        <v>29</v>
      </c>
      <c r="F12"/>
    </row>
    <row r="13" spans="1:8" x14ac:dyDescent="0.25">
      <c r="A13" s="3" t="s">
        <v>30</v>
      </c>
      <c r="B13" s="4">
        <f>COUNT('Non-vegetated'!G:G)</f>
        <v>30</v>
      </c>
      <c r="C13" s="5">
        <f>SQRT(SUMSQ('Non-vegetated'!G:G)/COUNT('Non-vegetated'!G:G))</f>
        <v>0.17171157988518615</v>
      </c>
      <c r="D13" s="5">
        <f>C13*1.96</f>
        <v>0.33655469657496484</v>
      </c>
      <c r="E13" s="5"/>
      <c r="F13"/>
    </row>
    <row r="14" spans="1:8" x14ac:dyDescent="0.25">
      <c r="A14" s="6" t="s">
        <v>31</v>
      </c>
      <c r="B14" s="7">
        <f>COUNT('Non-vegetated'!O:O)</f>
        <v>30</v>
      </c>
      <c r="C14" s="8">
        <f>SQRT(SUMSQ('Non-vegetated'!O:O)/COUNT('Non-vegetated'!O:O))</f>
        <v>0.16524335589265507</v>
      </c>
      <c r="D14" s="9">
        <f t="shared" ref="D14:D15" si="0">C14*1.96</f>
        <v>0.32387697754960393</v>
      </c>
      <c r="E14" s="8"/>
      <c r="F14"/>
    </row>
    <row r="15" spans="1:8" ht="15" customHeight="1" x14ac:dyDescent="0.25">
      <c r="A15" s="3" t="s">
        <v>32</v>
      </c>
      <c r="B15" s="4">
        <f>COUNT('Non-vegetated'!W:W)</f>
        <v>30</v>
      </c>
      <c r="C15" s="5">
        <f>SQRT(SUMSQ('Non-vegetated'!W:W)/COUNT('Non-vegetated'!W:W))</f>
        <v>0.16796944166524419</v>
      </c>
      <c r="D15" s="5">
        <f t="shared" si="0"/>
        <v>0.3292201056638786</v>
      </c>
      <c r="E15" s="5"/>
      <c r="F15"/>
    </row>
    <row r="16" spans="1:8" ht="15" customHeight="1" x14ac:dyDescent="0.25">
      <c r="A16" s="6" t="s">
        <v>33</v>
      </c>
      <c r="B16" s="7">
        <f>COUNT(Vegetated!G:G)</f>
        <v>21</v>
      </c>
      <c r="C16" s="8">
        <f>SQRT(SUMSQ(Vegetated!G:G)/COUNT(Vegetated!G:G))</f>
        <v>0.27472991065685554</v>
      </c>
      <c r="D16" s="9"/>
      <c r="E16" s="8">
        <f>_xlfn.PERCENTILE.INC(Vegetated!H:H,0.95)</f>
        <v>0.58899999999999997</v>
      </c>
      <c r="F16"/>
    </row>
    <row r="17" spans="1:15" x14ac:dyDescent="0.25">
      <c r="A17" s="3" t="s">
        <v>39</v>
      </c>
      <c r="B17" s="4">
        <f>COUNT(Vegetated!P:P)</f>
        <v>21</v>
      </c>
      <c r="C17" s="5">
        <f>SQRT(SUMSQ(Vegetated!P:P)/COUNT(Vegetated!P:P))</f>
        <v>0.2790486388734974</v>
      </c>
      <c r="D17" s="5"/>
      <c r="E17" s="5">
        <f>_xlfn.PERCENTILE.INC(Vegetated!Q:Q,0.95)</f>
        <v>0.56899999999995998</v>
      </c>
      <c r="F17"/>
    </row>
    <row r="18" spans="1:15" x14ac:dyDescent="0.25">
      <c r="A18"/>
      <c r="B18"/>
      <c r="C18"/>
      <c r="D18"/>
      <c r="E18"/>
      <c r="F18"/>
    </row>
    <row r="19" spans="1:15" x14ac:dyDescent="0.25">
      <c r="A19"/>
      <c r="B19"/>
      <c r="C19"/>
      <c r="D19"/>
      <c r="E19"/>
      <c r="F19"/>
    </row>
    <row r="20" spans="1:15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  <row r="21" spans="1:15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</row>
    <row r="22" spans="1:15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</row>
    <row r="23" spans="1:15" x14ac:dyDescent="0.25">
      <c r="F23"/>
      <c r="G23"/>
      <c r="H23"/>
      <c r="I23"/>
      <c r="J23"/>
      <c r="K23"/>
      <c r="L23"/>
      <c r="M23"/>
      <c r="N23"/>
      <c r="O23"/>
    </row>
    <row r="24" spans="1:15" ht="15" customHeight="1" x14ac:dyDescent="0.25">
      <c r="F24"/>
      <c r="G24"/>
      <c r="H24"/>
      <c r="I24"/>
      <c r="J24"/>
      <c r="K24"/>
      <c r="L24"/>
      <c r="M24"/>
      <c r="N24"/>
      <c r="O24"/>
    </row>
    <row r="25" spans="1:15" x14ac:dyDescent="0.25">
      <c r="F25"/>
      <c r="G25"/>
      <c r="H25"/>
      <c r="I25"/>
      <c r="J25"/>
      <c r="K25"/>
      <c r="L25"/>
      <c r="M25"/>
      <c r="N25"/>
      <c r="O25"/>
    </row>
    <row r="26" spans="1:15" x14ac:dyDescent="0.25">
      <c r="G26"/>
      <c r="H26"/>
      <c r="I26"/>
      <c r="J26"/>
      <c r="K26"/>
      <c r="L26"/>
      <c r="M26"/>
      <c r="N26"/>
      <c r="O26"/>
    </row>
  </sheetData>
  <mergeCells count="3">
    <mergeCell ref="A5:H5"/>
    <mergeCell ref="A1:D1"/>
    <mergeCell ref="A11:E1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workbookViewId="0">
      <selection activeCell="A6" sqref="A6"/>
    </sheetView>
  </sheetViews>
  <sheetFormatPr defaultRowHeight="15" x14ac:dyDescent="0.25"/>
  <cols>
    <col min="1" max="1" width="11.140625" style="1" customWidth="1"/>
    <col min="2" max="2" width="12.5703125" style="13" bestFit="1" customWidth="1"/>
    <col min="3" max="3" width="11.5703125" style="13" bestFit="1" customWidth="1"/>
    <col min="4" max="4" width="8.85546875" style="13" bestFit="1" customWidth="1"/>
    <col min="5" max="5" width="8.5703125" style="13" bestFit="1" customWidth="1"/>
    <col min="6" max="6" width="14.5703125" style="1" bestFit="1" customWidth="1"/>
    <col min="7" max="7" width="7.28515625" style="13" bestFit="1" customWidth="1"/>
    <col min="8" max="8" width="7.42578125" style="13" customWidth="1"/>
    <col min="9" max="9" width="2.7109375" style="1" customWidth="1"/>
    <col min="10" max="10" width="13.28515625" style="1" customWidth="1"/>
    <col min="11" max="11" width="14" style="13" customWidth="1"/>
    <col min="12" max="12" width="11.5703125" style="13" bestFit="1" customWidth="1"/>
    <col min="13" max="13" width="9.28515625" style="13" customWidth="1"/>
    <col min="14" max="14" width="9.42578125" style="13" customWidth="1"/>
    <col min="15" max="15" width="16.28515625" style="1" customWidth="1"/>
    <col min="16" max="16" width="8.42578125" style="13" customWidth="1"/>
    <col min="17" max="17" width="8.28515625" style="13" customWidth="1"/>
    <col min="18" max="16384" width="9.140625" style="1"/>
  </cols>
  <sheetData>
    <row r="1" spans="1:17" x14ac:dyDescent="0.25">
      <c r="A1" s="39" t="s">
        <v>7</v>
      </c>
      <c r="B1" s="39"/>
      <c r="C1" s="39"/>
      <c r="D1" s="39"/>
      <c r="E1" s="39"/>
      <c r="F1" s="39"/>
      <c r="G1" s="39"/>
      <c r="H1" s="39"/>
      <c r="J1" s="40" t="s">
        <v>40</v>
      </c>
      <c r="K1" s="41"/>
      <c r="L1" s="41"/>
      <c r="M1" s="41"/>
      <c r="N1" s="41"/>
      <c r="O1" s="41"/>
      <c r="P1" s="41"/>
      <c r="Q1" s="42"/>
    </row>
    <row r="2" spans="1:17" x14ac:dyDescent="0.25">
      <c r="A2" s="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2" t="s">
        <v>5</v>
      </c>
      <c r="G2" s="12" t="s">
        <v>6</v>
      </c>
      <c r="H2" s="12" t="s">
        <v>8</v>
      </c>
      <c r="J2" s="2" t="s">
        <v>0</v>
      </c>
      <c r="K2" s="12" t="s">
        <v>1</v>
      </c>
      <c r="L2" s="12" t="s">
        <v>2</v>
      </c>
      <c r="M2" s="12" t="s">
        <v>3</v>
      </c>
      <c r="N2" s="12" t="s">
        <v>4</v>
      </c>
      <c r="O2" s="2" t="s">
        <v>5</v>
      </c>
      <c r="P2" s="12" t="s">
        <v>6</v>
      </c>
      <c r="Q2" s="12" t="s">
        <v>8</v>
      </c>
    </row>
    <row r="3" spans="1:17" x14ac:dyDescent="0.25">
      <c r="A3" s="4">
        <v>57882562</v>
      </c>
      <c r="B3" s="5">
        <v>25717773.497000001</v>
      </c>
      <c r="C3" s="5">
        <v>1148738.0390000001</v>
      </c>
      <c r="D3" s="5">
        <v>633.202</v>
      </c>
      <c r="E3" s="5">
        <v>633.21400000000006</v>
      </c>
      <c r="F3" s="4" t="s">
        <v>71</v>
      </c>
      <c r="G3" s="5">
        <v>1.2E-2</v>
      </c>
      <c r="H3" s="5">
        <f>ABS(G3)</f>
        <v>1.2E-2</v>
      </c>
      <c r="J3" s="32" t="s">
        <v>41</v>
      </c>
      <c r="K3" s="33">
        <v>25671742.543000001</v>
      </c>
      <c r="L3" s="33">
        <v>766250.23300000001</v>
      </c>
      <c r="M3" s="33">
        <v>685.18499999999995</v>
      </c>
      <c r="N3" s="33">
        <v>685.30499999999995</v>
      </c>
      <c r="O3" s="23" t="s">
        <v>71</v>
      </c>
      <c r="P3" s="33">
        <v>0.12</v>
      </c>
      <c r="Q3" s="33">
        <f>ABS(P3)</f>
        <v>0.12</v>
      </c>
    </row>
    <row r="4" spans="1:17" x14ac:dyDescent="0.25">
      <c r="A4" s="10">
        <v>57882570</v>
      </c>
      <c r="B4" s="8">
        <v>25717773.5</v>
      </c>
      <c r="C4" s="8">
        <v>1148738.0260000001</v>
      </c>
      <c r="D4" s="8">
        <v>633.21500000000003</v>
      </c>
      <c r="E4" s="8">
        <v>633.21199999999999</v>
      </c>
      <c r="F4" s="7" t="s">
        <v>71</v>
      </c>
      <c r="G4" s="8">
        <v>-3.0000000000000001E-3</v>
      </c>
      <c r="H4" s="8">
        <f>ABS(G4)</f>
        <v>3.0000000000000001E-3</v>
      </c>
      <c r="J4" s="28" t="s">
        <v>42</v>
      </c>
      <c r="K4" s="29">
        <v>25599693.181000002</v>
      </c>
      <c r="L4" s="29">
        <v>727923.79799999995</v>
      </c>
      <c r="M4" s="29">
        <v>893.77200000000005</v>
      </c>
      <c r="N4" s="29">
        <v>893.45799999999997</v>
      </c>
      <c r="O4" s="24" t="s">
        <v>71</v>
      </c>
      <c r="P4" s="29">
        <v>-0.314</v>
      </c>
      <c r="Q4" s="34">
        <f t="shared" ref="Q4:Q53" si="0">ABS(P4)</f>
        <v>0.314</v>
      </c>
    </row>
    <row r="5" spans="1:17" x14ac:dyDescent="0.25">
      <c r="J5" s="32" t="s">
        <v>43</v>
      </c>
      <c r="K5" s="33">
        <v>25750087.059999999</v>
      </c>
      <c r="L5" s="33">
        <v>757595.06099999999</v>
      </c>
      <c r="M5" s="33">
        <v>1340.404</v>
      </c>
      <c r="N5" s="33">
        <v>1340.461</v>
      </c>
      <c r="O5" s="23" t="s">
        <v>71</v>
      </c>
      <c r="P5" s="33">
        <v>5.7000000000000002E-2</v>
      </c>
      <c r="Q5" s="33">
        <f t="shared" si="0"/>
        <v>5.7000000000000002E-2</v>
      </c>
    </row>
    <row r="6" spans="1:17" x14ac:dyDescent="0.25">
      <c r="J6" s="28" t="s">
        <v>44</v>
      </c>
      <c r="K6" s="29">
        <v>25603740.129000001</v>
      </c>
      <c r="L6" s="29">
        <v>757108.67099999997</v>
      </c>
      <c r="M6" s="29">
        <v>609.79600000000005</v>
      </c>
      <c r="N6" s="29">
        <v>609.80999999999995</v>
      </c>
      <c r="O6" s="24" t="s">
        <v>71</v>
      </c>
      <c r="P6" s="29">
        <v>1.4E-2</v>
      </c>
      <c r="Q6" s="34">
        <f t="shared" si="0"/>
        <v>1.4E-2</v>
      </c>
    </row>
    <row r="7" spans="1:17" x14ac:dyDescent="0.25">
      <c r="J7" s="32" t="s">
        <v>45</v>
      </c>
      <c r="K7" s="33">
        <v>25554874.548</v>
      </c>
      <c r="L7" s="33">
        <v>751036.48699999996</v>
      </c>
      <c r="M7" s="33">
        <v>1120.0360000000001</v>
      </c>
      <c r="N7" s="33">
        <v>1119.972</v>
      </c>
      <c r="O7" s="23" t="s">
        <v>71</v>
      </c>
      <c r="P7" s="33">
        <v>-6.4000000000000001E-2</v>
      </c>
      <c r="Q7" s="33">
        <f t="shared" si="0"/>
        <v>6.4000000000000001E-2</v>
      </c>
    </row>
    <row r="8" spans="1:17" x14ac:dyDescent="0.25">
      <c r="J8" s="28" t="s">
        <v>46</v>
      </c>
      <c r="K8" s="29">
        <v>25583602.070999999</v>
      </c>
      <c r="L8" s="29">
        <v>753007.69099999999</v>
      </c>
      <c r="M8" s="29">
        <v>772.95</v>
      </c>
      <c r="N8" s="29">
        <v>772.78</v>
      </c>
      <c r="O8" s="24" t="s">
        <v>71</v>
      </c>
      <c r="P8" s="29">
        <v>-0.17</v>
      </c>
      <c r="Q8" s="34">
        <f t="shared" si="0"/>
        <v>0.17</v>
      </c>
    </row>
    <row r="9" spans="1:17" x14ac:dyDescent="0.25">
      <c r="J9" s="32" t="s">
        <v>47</v>
      </c>
      <c r="K9" s="33">
        <v>25752640.368999999</v>
      </c>
      <c r="L9" s="33">
        <v>813829.92599999998</v>
      </c>
      <c r="M9" s="33">
        <v>609.86800000000005</v>
      </c>
      <c r="N9" s="33">
        <v>610.16899999999998</v>
      </c>
      <c r="O9" s="23" t="s">
        <v>71</v>
      </c>
      <c r="P9" s="33">
        <v>0.30099999999999999</v>
      </c>
      <c r="Q9" s="33">
        <f t="shared" si="0"/>
        <v>0.30099999999999999</v>
      </c>
    </row>
    <row r="10" spans="1:17" x14ac:dyDescent="0.25">
      <c r="J10" s="28" t="s">
        <v>48</v>
      </c>
      <c r="K10" s="29">
        <v>25725655.136999998</v>
      </c>
      <c r="L10" s="29">
        <v>728743.64</v>
      </c>
      <c r="M10" s="29">
        <v>1066.4680000000001</v>
      </c>
      <c r="N10" s="29">
        <v>1066.4280000000001</v>
      </c>
      <c r="O10" s="24" t="s">
        <v>71</v>
      </c>
      <c r="P10" s="29">
        <v>-0.04</v>
      </c>
      <c r="Q10" s="34">
        <f t="shared" si="0"/>
        <v>0.04</v>
      </c>
    </row>
    <row r="11" spans="1:17" x14ac:dyDescent="0.25">
      <c r="J11" s="32" t="s">
        <v>49</v>
      </c>
      <c r="K11" s="33">
        <v>25887807.252999999</v>
      </c>
      <c r="L11" s="33">
        <v>903005.02</v>
      </c>
      <c r="M11" s="33">
        <v>1208.579</v>
      </c>
      <c r="N11" s="33">
        <v>1208.7929999999999</v>
      </c>
      <c r="O11" s="23" t="s">
        <v>71</v>
      </c>
      <c r="P11" s="33">
        <v>0.214</v>
      </c>
      <c r="Q11" s="33">
        <f t="shared" si="0"/>
        <v>0.214</v>
      </c>
    </row>
    <row r="12" spans="1:17" x14ac:dyDescent="0.25">
      <c r="J12" s="28" t="s">
        <v>50</v>
      </c>
      <c r="K12" s="29">
        <v>25895539.177999999</v>
      </c>
      <c r="L12" s="29">
        <v>848689.31</v>
      </c>
      <c r="M12" s="29">
        <v>615.17100000000005</v>
      </c>
      <c r="N12" s="29">
        <v>615.197</v>
      </c>
      <c r="O12" s="24" t="s">
        <v>71</v>
      </c>
      <c r="P12" s="29">
        <v>2.5999999999999999E-2</v>
      </c>
      <c r="Q12" s="34">
        <f t="shared" si="0"/>
        <v>2.5999999999999999E-2</v>
      </c>
    </row>
    <row r="13" spans="1:17" x14ac:dyDescent="0.25">
      <c r="J13" s="32" t="s">
        <v>51</v>
      </c>
      <c r="K13" s="33">
        <v>25959239.647</v>
      </c>
      <c r="L13" s="33">
        <v>977030.33700000006</v>
      </c>
      <c r="M13" s="33">
        <v>611.57500000000005</v>
      </c>
      <c r="N13" s="33">
        <v>611.67499999999995</v>
      </c>
      <c r="O13" s="23" t="s">
        <v>71</v>
      </c>
      <c r="P13" s="33">
        <v>0.1</v>
      </c>
      <c r="Q13" s="33">
        <f t="shared" si="0"/>
        <v>0.1</v>
      </c>
    </row>
    <row r="14" spans="1:17" x14ac:dyDescent="0.25">
      <c r="J14" s="28" t="s">
        <v>52</v>
      </c>
      <c r="K14" s="29">
        <v>26029853.658</v>
      </c>
      <c r="L14" s="29">
        <v>979383.45499999996</v>
      </c>
      <c r="M14" s="29">
        <v>624.154</v>
      </c>
      <c r="N14" s="29">
        <v>624.13099999999997</v>
      </c>
      <c r="O14" s="24" t="s">
        <v>71</v>
      </c>
      <c r="P14" s="29">
        <v>-2.3E-2</v>
      </c>
      <c r="Q14" s="34">
        <f t="shared" si="0"/>
        <v>2.3E-2</v>
      </c>
    </row>
    <row r="15" spans="1:17" x14ac:dyDescent="0.25">
      <c r="J15" s="32" t="s">
        <v>53</v>
      </c>
      <c r="K15" s="33">
        <v>25849625.247000001</v>
      </c>
      <c r="L15" s="33">
        <v>863908.22900000005</v>
      </c>
      <c r="M15" s="33">
        <v>992.46199999999999</v>
      </c>
      <c r="N15" s="33">
        <v>992.45</v>
      </c>
      <c r="O15" s="23" t="s">
        <v>71</v>
      </c>
      <c r="P15" s="33">
        <v>-1.2E-2</v>
      </c>
      <c r="Q15" s="33">
        <f t="shared" si="0"/>
        <v>1.2E-2</v>
      </c>
    </row>
    <row r="16" spans="1:17" x14ac:dyDescent="0.25">
      <c r="J16" s="28" t="s">
        <v>54</v>
      </c>
      <c r="K16" s="29">
        <v>25957496.267000001</v>
      </c>
      <c r="L16" s="29">
        <v>893277.26300000004</v>
      </c>
      <c r="M16" s="29">
        <v>653.94299999999998</v>
      </c>
      <c r="N16" s="29">
        <v>653.86300000000006</v>
      </c>
      <c r="O16" s="24" t="s">
        <v>71</v>
      </c>
      <c r="P16" s="29">
        <v>-0.08</v>
      </c>
      <c r="Q16" s="34">
        <f t="shared" si="0"/>
        <v>0.08</v>
      </c>
    </row>
    <row r="17" spans="10:17" x14ac:dyDescent="0.25">
      <c r="J17" s="32" t="s">
        <v>55</v>
      </c>
      <c r="K17" s="33">
        <v>25865935.008000001</v>
      </c>
      <c r="L17" s="33">
        <v>821965.32299999997</v>
      </c>
      <c r="M17" s="33">
        <v>625.76800000000003</v>
      </c>
      <c r="N17" s="33">
        <v>625.82000000000005</v>
      </c>
      <c r="O17" s="23" t="s">
        <v>71</v>
      </c>
      <c r="P17" s="33">
        <v>5.1999999999999998E-2</v>
      </c>
      <c r="Q17" s="33">
        <f t="shared" si="0"/>
        <v>5.1999999999999998E-2</v>
      </c>
    </row>
    <row r="18" spans="10:17" x14ac:dyDescent="0.25">
      <c r="J18" s="28" t="s">
        <v>56</v>
      </c>
      <c r="K18" s="29">
        <v>25994959.609000001</v>
      </c>
      <c r="L18" s="29">
        <v>949825.04700000002</v>
      </c>
      <c r="M18" s="29">
        <v>607.01499999999999</v>
      </c>
      <c r="N18" s="29">
        <v>607.15300000000002</v>
      </c>
      <c r="O18" s="24" t="s">
        <v>71</v>
      </c>
      <c r="P18" s="29">
        <v>0.13800000000000001</v>
      </c>
      <c r="Q18" s="34">
        <f t="shared" si="0"/>
        <v>0.13800000000000001</v>
      </c>
    </row>
    <row r="19" spans="10:17" x14ac:dyDescent="0.25">
      <c r="J19" s="32" t="s">
        <v>57</v>
      </c>
      <c r="K19" s="33">
        <v>25780917.441</v>
      </c>
      <c r="L19" s="33">
        <v>771893.027</v>
      </c>
      <c r="M19" s="33">
        <v>1204.665</v>
      </c>
      <c r="N19" s="33">
        <v>1204.425</v>
      </c>
      <c r="O19" s="23" t="s">
        <v>71</v>
      </c>
      <c r="P19" s="33">
        <v>-0.24</v>
      </c>
      <c r="Q19" s="33">
        <f t="shared" si="0"/>
        <v>0.24</v>
      </c>
    </row>
    <row r="20" spans="10:17" x14ac:dyDescent="0.25">
      <c r="J20" s="28" t="s">
        <v>58</v>
      </c>
      <c r="K20" s="29">
        <v>25796654.941</v>
      </c>
      <c r="L20" s="29">
        <v>727709.14399999997</v>
      </c>
      <c r="M20" s="29">
        <v>1055.222</v>
      </c>
      <c r="N20" s="29">
        <v>1054.981</v>
      </c>
      <c r="O20" s="24" t="s">
        <v>71</v>
      </c>
      <c r="P20" s="29">
        <v>-0.24099999999999999</v>
      </c>
      <c r="Q20" s="34">
        <f t="shared" si="0"/>
        <v>0.24099999999999999</v>
      </c>
    </row>
    <row r="21" spans="10:17" x14ac:dyDescent="0.25">
      <c r="J21" s="32" t="s">
        <v>59</v>
      </c>
      <c r="K21" s="33">
        <v>25840339.973000001</v>
      </c>
      <c r="L21" s="33">
        <v>784451.30900000001</v>
      </c>
      <c r="M21" s="33">
        <v>828.87900000000002</v>
      </c>
      <c r="N21" s="33">
        <v>829.28700000000003</v>
      </c>
      <c r="O21" s="23" t="s">
        <v>71</v>
      </c>
      <c r="P21" s="33">
        <v>0.40799999999999997</v>
      </c>
      <c r="Q21" s="33">
        <f t="shared" si="0"/>
        <v>0.40799999999999997</v>
      </c>
    </row>
    <row r="22" spans="10:17" x14ac:dyDescent="0.25">
      <c r="J22" s="28" t="s">
        <v>60</v>
      </c>
      <c r="K22" s="29">
        <v>25888187.228</v>
      </c>
      <c r="L22" s="29">
        <v>807420.89399999997</v>
      </c>
      <c r="M22" s="29">
        <v>604.721</v>
      </c>
      <c r="N22" s="29">
        <v>604.851</v>
      </c>
      <c r="O22" s="24" t="s">
        <v>71</v>
      </c>
      <c r="P22" s="29">
        <v>0.13</v>
      </c>
      <c r="Q22" s="34">
        <f t="shared" si="0"/>
        <v>0.13</v>
      </c>
    </row>
    <row r="23" spans="10:17" x14ac:dyDescent="0.25">
      <c r="J23" s="32" t="s">
        <v>61</v>
      </c>
      <c r="K23" s="33">
        <v>25699062.258000001</v>
      </c>
      <c r="L23" s="33">
        <v>792760.027</v>
      </c>
      <c r="M23" s="33">
        <v>624.19899999999996</v>
      </c>
      <c r="N23" s="33">
        <v>624.23699999999997</v>
      </c>
      <c r="O23" s="23" t="s">
        <v>71</v>
      </c>
      <c r="P23" s="33">
        <v>3.7999999999999999E-2</v>
      </c>
      <c r="Q23" s="33">
        <f t="shared" si="0"/>
        <v>3.7999999999999999E-2</v>
      </c>
    </row>
    <row r="24" spans="10:17" x14ac:dyDescent="0.25">
      <c r="J24" s="28" t="s">
        <v>62</v>
      </c>
      <c r="K24" s="29">
        <v>25696530.129999999</v>
      </c>
      <c r="L24" s="29">
        <v>749525.08100000001</v>
      </c>
      <c r="M24" s="29">
        <v>738.572</v>
      </c>
      <c r="N24" s="29">
        <v>738.45699999999999</v>
      </c>
      <c r="O24" s="24" t="s">
        <v>71</v>
      </c>
      <c r="P24" s="29">
        <v>-0.115</v>
      </c>
      <c r="Q24" s="34">
        <f t="shared" si="0"/>
        <v>0.115</v>
      </c>
    </row>
    <row r="25" spans="10:17" x14ac:dyDescent="0.25">
      <c r="J25" s="32" t="s">
        <v>63</v>
      </c>
      <c r="K25" s="33">
        <v>25908261.557999998</v>
      </c>
      <c r="L25" s="33">
        <v>922207.03799999994</v>
      </c>
      <c r="M25" s="33">
        <v>1042.68</v>
      </c>
      <c r="N25" s="33">
        <v>1042.694</v>
      </c>
      <c r="O25" s="23" t="s">
        <v>71</v>
      </c>
      <c r="P25" s="33">
        <v>1.4E-2</v>
      </c>
      <c r="Q25" s="33">
        <f t="shared" si="0"/>
        <v>1.4E-2</v>
      </c>
    </row>
    <row r="26" spans="10:17" x14ac:dyDescent="0.25">
      <c r="J26" s="28" t="s">
        <v>64</v>
      </c>
      <c r="K26" s="29">
        <v>25805208.837000001</v>
      </c>
      <c r="L26" s="29">
        <v>812788.07</v>
      </c>
      <c r="M26" s="29">
        <v>1275.845</v>
      </c>
      <c r="N26" s="29">
        <v>1276.1569999999999</v>
      </c>
      <c r="O26" s="24" t="s">
        <v>71</v>
      </c>
      <c r="P26" s="29">
        <v>0.312</v>
      </c>
      <c r="Q26" s="34">
        <f t="shared" si="0"/>
        <v>0.312</v>
      </c>
    </row>
    <row r="27" spans="10:17" x14ac:dyDescent="0.25">
      <c r="J27" s="32" t="s">
        <v>65</v>
      </c>
      <c r="K27" s="33">
        <v>25962423.449999999</v>
      </c>
      <c r="L27" s="33">
        <v>938494.60400000005</v>
      </c>
      <c r="M27" s="33">
        <v>753.79499999999996</v>
      </c>
      <c r="N27" s="33">
        <v>753.74599999999998</v>
      </c>
      <c r="O27" s="23" t="s">
        <v>71</v>
      </c>
      <c r="P27" s="33">
        <v>-4.9000000000000002E-2</v>
      </c>
      <c r="Q27" s="33">
        <f t="shared" si="0"/>
        <v>4.9000000000000002E-2</v>
      </c>
    </row>
    <row r="28" spans="10:17" x14ac:dyDescent="0.25">
      <c r="J28" s="28" t="s">
        <v>66</v>
      </c>
      <c r="K28" s="29">
        <v>25840467.828000002</v>
      </c>
      <c r="L28" s="29">
        <v>896046.83499999996</v>
      </c>
      <c r="M28" s="29">
        <v>608.79</v>
      </c>
      <c r="N28" s="29">
        <v>608.81700000000001</v>
      </c>
      <c r="O28" s="24" t="s">
        <v>71</v>
      </c>
      <c r="P28" s="29">
        <v>2.7E-2</v>
      </c>
      <c r="Q28" s="34">
        <f t="shared" si="0"/>
        <v>2.7E-2</v>
      </c>
    </row>
    <row r="29" spans="10:17" x14ac:dyDescent="0.25">
      <c r="J29" s="32" t="s">
        <v>67</v>
      </c>
      <c r="K29" s="33">
        <v>25818321.859999999</v>
      </c>
      <c r="L29" s="33">
        <v>869223.245</v>
      </c>
      <c r="M29" s="33">
        <v>853.70600000000002</v>
      </c>
      <c r="N29" s="33">
        <v>853.87699999999995</v>
      </c>
      <c r="O29" s="23" t="s">
        <v>71</v>
      </c>
      <c r="P29" s="33">
        <v>0.17100000000000001</v>
      </c>
      <c r="Q29" s="33">
        <f t="shared" si="0"/>
        <v>0.17100000000000001</v>
      </c>
    </row>
    <row r="30" spans="10:17" x14ac:dyDescent="0.25">
      <c r="J30" s="28" t="s">
        <v>68</v>
      </c>
      <c r="K30" s="29">
        <v>25891388.493999999</v>
      </c>
      <c r="L30" s="29">
        <v>874070.48600000003</v>
      </c>
      <c r="M30" s="29">
        <v>603.88599999999997</v>
      </c>
      <c r="N30" s="29">
        <v>604.10599999999999</v>
      </c>
      <c r="O30" s="24" t="s">
        <v>71</v>
      </c>
      <c r="P30" s="29">
        <v>0.22</v>
      </c>
      <c r="Q30" s="34">
        <f t="shared" si="0"/>
        <v>0.22</v>
      </c>
    </row>
    <row r="31" spans="10:17" x14ac:dyDescent="0.25">
      <c r="J31" s="32" t="s">
        <v>69</v>
      </c>
      <c r="K31" s="33">
        <v>25938653.800999999</v>
      </c>
      <c r="L31" s="33">
        <v>880077.103</v>
      </c>
      <c r="M31" s="33">
        <v>609.41</v>
      </c>
      <c r="N31" s="33">
        <v>609.39700000000005</v>
      </c>
      <c r="O31" s="23" t="s">
        <v>71</v>
      </c>
      <c r="P31" s="33">
        <v>-1.2999999999999999E-2</v>
      </c>
      <c r="Q31" s="33">
        <f t="shared" si="0"/>
        <v>1.2999999999999999E-2</v>
      </c>
    </row>
    <row r="32" spans="10:17" x14ac:dyDescent="0.25">
      <c r="J32" s="28" t="s">
        <v>70</v>
      </c>
      <c r="K32" s="29">
        <v>25925768.329999998</v>
      </c>
      <c r="L32" s="29">
        <v>962866.71299999999</v>
      </c>
      <c r="M32" s="29">
        <v>612.22699999999998</v>
      </c>
      <c r="N32" s="29">
        <v>612.23299999999995</v>
      </c>
      <c r="O32" s="24" t="s">
        <v>71</v>
      </c>
      <c r="P32" s="29">
        <v>6.0000000000000001E-3</v>
      </c>
      <c r="Q32" s="34">
        <f t="shared" si="0"/>
        <v>6.0000000000000001E-3</v>
      </c>
    </row>
    <row r="33" spans="10:17" x14ac:dyDescent="0.25">
      <c r="J33" s="32" t="s">
        <v>72</v>
      </c>
      <c r="K33" s="33">
        <v>25556031.453000002</v>
      </c>
      <c r="L33" s="33">
        <v>751302.39199999999</v>
      </c>
      <c r="M33" s="33">
        <v>1135.8810000000001</v>
      </c>
      <c r="N33" s="33">
        <v>1135.3900000000001</v>
      </c>
      <c r="O33" s="25" t="s">
        <v>93</v>
      </c>
      <c r="P33" s="33">
        <v>-0.49099999999999999</v>
      </c>
      <c r="Q33" s="38">
        <f t="shared" si="0"/>
        <v>0.49099999999999999</v>
      </c>
    </row>
    <row r="34" spans="10:17" x14ac:dyDescent="0.25">
      <c r="J34" s="28" t="s">
        <v>73</v>
      </c>
      <c r="K34" s="29">
        <v>25751610.348999999</v>
      </c>
      <c r="L34" s="29">
        <v>758907.98300000001</v>
      </c>
      <c r="M34" s="29">
        <v>1306.194</v>
      </c>
      <c r="N34" s="29">
        <v>1306.066</v>
      </c>
      <c r="O34" s="8" t="s">
        <v>93</v>
      </c>
      <c r="P34" s="29">
        <v>-0.128</v>
      </c>
      <c r="Q34" s="34">
        <f t="shared" si="0"/>
        <v>0.128</v>
      </c>
    </row>
    <row r="35" spans="10:17" x14ac:dyDescent="0.25">
      <c r="J35" s="32" t="s">
        <v>74</v>
      </c>
      <c r="K35" s="33">
        <v>25583554.640000001</v>
      </c>
      <c r="L35" s="33">
        <v>753358.57400000002</v>
      </c>
      <c r="M35" s="33">
        <v>745.61400000000003</v>
      </c>
      <c r="N35" s="33">
        <v>745.37099999999998</v>
      </c>
      <c r="O35" s="25" t="s">
        <v>93</v>
      </c>
      <c r="P35" s="33">
        <v>-0.24299999999999999</v>
      </c>
      <c r="Q35" s="38">
        <f t="shared" si="0"/>
        <v>0.24299999999999999</v>
      </c>
    </row>
    <row r="36" spans="10:17" x14ac:dyDescent="0.25">
      <c r="J36" s="28" t="s">
        <v>75</v>
      </c>
      <c r="K36" s="29">
        <v>25671583.975000001</v>
      </c>
      <c r="L36" s="29">
        <v>765964.48</v>
      </c>
      <c r="M36" s="29">
        <v>683.42700000000002</v>
      </c>
      <c r="N36" s="29">
        <v>683.63599999999997</v>
      </c>
      <c r="O36" s="8" t="s">
        <v>93</v>
      </c>
      <c r="P36" s="29">
        <v>0.20899999999999999</v>
      </c>
      <c r="Q36" s="34">
        <f t="shared" si="0"/>
        <v>0.20899999999999999</v>
      </c>
    </row>
    <row r="37" spans="10:17" x14ac:dyDescent="0.25">
      <c r="J37" s="32" t="s">
        <v>76</v>
      </c>
      <c r="K37" s="33">
        <v>25781084.493000001</v>
      </c>
      <c r="L37" s="33">
        <v>771954.06900000002</v>
      </c>
      <c r="M37" s="33">
        <v>1201.06</v>
      </c>
      <c r="N37" s="33">
        <v>1200.8489999999999</v>
      </c>
      <c r="O37" s="25" t="s">
        <v>93</v>
      </c>
      <c r="P37" s="33">
        <v>-0.21099999999999999</v>
      </c>
      <c r="Q37" s="38">
        <f t="shared" si="0"/>
        <v>0.21099999999999999</v>
      </c>
    </row>
    <row r="38" spans="10:17" x14ac:dyDescent="0.25">
      <c r="J38" s="28" t="s">
        <v>77</v>
      </c>
      <c r="K38" s="29">
        <v>25849589.671</v>
      </c>
      <c r="L38" s="29">
        <v>864846.34600000002</v>
      </c>
      <c r="M38" s="29">
        <v>966.279</v>
      </c>
      <c r="N38" s="29">
        <v>966.86800000000005</v>
      </c>
      <c r="O38" s="8" t="s">
        <v>93</v>
      </c>
      <c r="P38" s="29">
        <v>0.58899999999999997</v>
      </c>
      <c r="Q38" s="34">
        <f t="shared" si="0"/>
        <v>0.58899999999999997</v>
      </c>
    </row>
    <row r="39" spans="10:17" x14ac:dyDescent="0.25">
      <c r="J39" s="32" t="s">
        <v>78</v>
      </c>
      <c r="K39" s="33">
        <v>25888011.977000002</v>
      </c>
      <c r="L39" s="33">
        <v>903110.04299999995</v>
      </c>
      <c r="M39" s="33">
        <v>1209.19</v>
      </c>
      <c r="N39" s="33">
        <v>1209.2929999999999</v>
      </c>
      <c r="O39" s="25" t="s">
        <v>93</v>
      </c>
      <c r="P39" s="33">
        <v>0.10299999999999999</v>
      </c>
      <c r="Q39" s="38">
        <f t="shared" si="0"/>
        <v>0.10299999999999999</v>
      </c>
    </row>
    <row r="40" spans="10:17" x14ac:dyDescent="0.25">
      <c r="J40" s="28" t="s">
        <v>79</v>
      </c>
      <c r="K40" s="29">
        <v>25866861.875</v>
      </c>
      <c r="L40" s="29">
        <v>822218.69700000004</v>
      </c>
      <c r="M40" s="29">
        <v>607.17200000000003</v>
      </c>
      <c r="N40" s="29">
        <v>606.83900000000006</v>
      </c>
      <c r="O40" s="8" t="s">
        <v>93</v>
      </c>
      <c r="P40" s="29">
        <v>-0.33300000000000002</v>
      </c>
      <c r="Q40" s="34">
        <f t="shared" si="0"/>
        <v>0.33300000000000002</v>
      </c>
    </row>
    <row r="41" spans="10:17" x14ac:dyDescent="0.25">
      <c r="J41" s="32" t="s">
        <v>80</v>
      </c>
      <c r="K41" s="33">
        <v>25726477.103</v>
      </c>
      <c r="L41" s="33">
        <v>728655.45299999998</v>
      </c>
      <c r="M41" s="33">
        <v>1064.319</v>
      </c>
      <c r="N41" s="33">
        <v>1064.259</v>
      </c>
      <c r="O41" s="25" t="s">
        <v>93</v>
      </c>
      <c r="P41" s="33">
        <v>-0.06</v>
      </c>
      <c r="Q41" s="38">
        <f t="shared" si="0"/>
        <v>0.06</v>
      </c>
    </row>
    <row r="42" spans="10:17" x14ac:dyDescent="0.25">
      <c r="J42" s="28" t="s">
        <v>81</v>
      </c>
      <c r="K42" s="29">
        <v>25603682.609999999</v>
      </c>
      <c r="L42" s="29">
        <v>757068.24699999997</v>
      </c>
      <c r="M42" s="29">
        <v>609.84699999999998</v>
      </c>
      <c r="N42" s="29">
        <v>609.678</v>
      </c>
      <c r="O42" s="8" t="s">
        <v>93</v>
      </c>
      <c r="P42" s="29">
        <v>-0.16900000000000001</v>
      </c>
      <c r="Q42" s="34">
        <f t="shared" si="0"/>
        <v>0.16900000000000001</v>
      </c>
    </row>
    <row r="43" spans="10:17" x14ac:dyDescent="0.25">
      <c r="J43" s="32" t="s">
        <v>82</v>
      </c>
      <c r="K43" s="33">
        <v>25894882.225000001</v>
      </c>
      <c r="L43" s="33">
        <v>846848.54599999997</v>
      </c>
      <c r="M43" s="33">
        <v>620.851</v>
      </c>
      <c r="N43" s="33">
        <v>620.70799999999997</v>
      </c>
      <c r="O43" s="25" t="s">
        <v>93</v>
      </c>
      <c r="P43" s="33">
        <v>-0.14299999999999999</v>
      </c>
      <c r="Q43" s="38">
        <f t="shared" si="0"/>
        <v>0.14299999999999999</v>
      </c>
    </row>
    <row r="44" spans="10:17" x14ac:dyDescent="0.25">
      <c r="J44" s="28" t="s">
        <v>83</v>
      </c>
      <c r="K44" s="29">
        <v>25925908.511</v>
      </c>
      <c r="L44" s="29">
        <v>962839.59900000005</v>
      </c>
      <c r="M44" s="29">
        <v>612.26300000000003</v>
      </c>
      <c r="N44" s="29">
        <v>612.36800000000005</v>
      </c>
      <c r="O44" s="8" t="s">
        <v>93</v>
      </c>
      <c r="P44" s="29">
        <v>0.105</v>
      </c>
      <c r="Q44" s="34">
        <f t="shared" si="0"/>
        <v>0.105</v>
      </c>
    </row>
    <row r="45" spans="10:17" x14ac:dyDescent="0.25">
      <c r="J45" s="32" t="s">
        <v>84</v>
      </c>
      <c r="K45" s="33">
        <v>25958752.850000001</v>
      </c>
      <c r="L45" s="33">
        <v>977419.14099999995</v>
      </c>
      <c r="M45" s="33">
        <v>617.154</v>
      </c>
      <c r="N45" s="33">
        <v>617.29700000000003</v>
      </c>
      <c r="O45" s="25" t="s">
        <v>93</v>
      </c>
      <c r="P45" s="33">
        <v>0.14299999999999999</v>
      </c>
      <c r="Q45" s="38">
        <f t="shared" si="0"/>
        <v>0.14299999999999999</v>
      </c>
    </row>
    <row r="46" spans="10:17" x14ac:dyDescent="0.25">
      <c r="J46" s="28" t="s">
        <v>85</v>
      </c>
      <c r="K46" s="29">
        <v>25995091.638</v>
      </c>
      <c r="L46" s="29">
        <v>950071.674</v>
      </c>
      <c r="M46" s="29">
        <v>614.03899999999999</v>
      </c>
      <c r="N46" s="29">
        <v>614.11500000000001</v>
      </c>
      <c r="O46" s="8" t="s">
        <v>93</v>
      </c>
      <c r="P46" s="29">
        <v>7.5999999999999998E-2</v>
      </c>
      <c r="Q46" s="34">
        <f t="shared" si="0"/>
        <v>7.5999999999999998E-2</v>
      </c>
    </row>
    <row r="47" spans="10:17" x14ac:dyDescent="0.25">
      <c r="J47" s="32" t="s">
        <v>86</v>
      </c>
      <c r="K47" s="33">
        <v>25957573.465</v>
      </c>
      <c r="L47" s="33">
        <v>892796.88199999998</v>
      </c>
      <c r="M47" s="33">
        <v>653.51099999999997</v>
      </c>
      <c r="N47" s="33">
        <v>653.49099999999999</v>
      </c>
      <c r="O47" s="25" t="s">
        <v>93</v>
      </c>
      <c r="P47" s="33">
        <v>-0.02</v>
      </c>
      <c r="Q47" s="38">
        <f t="shared" si="0"/>
        <v>0.02</v>
      </c>
    </row>
    <row r="48" spans="10:17" x14ac:dyDescent="0.25">
      <c r="J48" s="28" t="s">
        <v>87</v>
      </c>
      <c r="K48" s="29">
        <v>26029772.225000001</v>
      </c>
      <c r="L48" s="29">
        <v>979434.973</v>
      </c>
      <c r="M48" s="29">
        <v>624.88699999999994</v>
      </c>
      <c r="N48" s="29">
        <v>624.82399999999996</v>
      </c>
      <c r="O48" s="8" t="s">
        <v>93</v>
      </c>
      <c r="P48" s="29">
        <v>-6.3E-2</v>
      </c>
      <c r="Q48" s="34">
        <f t="shared" si="0"/>
        <v>6.3E-2</v>
      </c>
    </row>
    <row r="49" spans="10:17" x14ac:dyDescent="0.25">
      <c r="J49" s="32" t="s">
        <v>88</v>
      </c>
      <c r="K49" s="33">
        <v>25601370.471999999</v>
      </c>
      <c r="L49" s="33">
        <v>728652.96100000001</v>
      </c>
      <c r="M49" s="33">
        <v>893.55600000000004</v>
      </c>
      <c r="N49" s="33">
        <v>893.37300000000005</v>
      </c>
      <c r="O49" s="25" t="s">
        <v>93</v>
      </c>
      <c r="P49" s="33">
        <v>-0.183</v>
      </c>
      <c r="Q49" s="38">
        <f t="shared" si="0"/>
        <v>0.183</v>
      </c>
    </row>
    <row r="50" spans="10:17" x14ac:dyDescent="0.25">
      <c r="J50" s="28" t="s">
        <v>89</v>
      </c>
      <c r="K50" s="29">
        <v>25752672.998</v>
      </c>
      <c r="L50" s="29">
        <v>813515.82799999998</v>
      </c>
      <c r="M50" s="29">
        <v>612.35799999999995</v>
      </c>
      <c r="N50" s="29">
        <v>612.62300000000005</v>
      </c>
      <c r="O50" s="8" t="s">
        <v>93</v>
      </c>
      <c r="P50" s="29">
        <v>0.26500000000000001</v>
      </c>
      <c r="Q50" s="34">
        <f t="shared" si="0"/>
        <v>0.26500000000000001</v>
      </c>
    </row>
    <row r="51" spans="10:17" x14ac:dyDescent="0.25">
      <c r="J51" s="32" t="s">
        <v>90</v>
      </c>
      <c r="K51" s="33">
        <v>25839986.690000001</v>
      </c>
      <c r="L51" s="33">
        <v>784783.62899999996</v>
      </c>
      <c r="M51" s="33">
        <v>818.10599999999999</v>
      </c>
      <c r="N51" s="33">
        <v>818.798</v>
      </c>
      <c r="O51" s="25" t="s">
        <v>93</v>
      </c>
      <c r="P51" s="33">
        <v>0.69199999999999995</v>
      </c>
      <c r="Q51" s="38">
        <f t="shared" si="0"/>
        <v>0.69199999999999995</v>
      </c>
    </row>
    <row r="52" spans="10:17" x14ac:dyDescent="0.25">
      <c r="J52" s="28" t="s">
        <v>91</v>
      </c>
      <c r="K52" s="29">
        <v>25818574.173999999</v>
      </c>
      <c r="L52" s="29">
        <v>869306.50800000003</v>
      </c>
      <c r="M52" s="29">
        <v>858.13300000000004</v>
      </c>
      <c r="N52" s="29">
        <v>858.18100000000004</v>
      </c>
      <c r="O52" s="8" t="s">
        <v>93</v>
      </c>
      <c r="P52" s="29">
        <v>4.8000000000000001E-2</v>
      </c>
      <c r="Q52" s="34">
        <f t="shared" si="0"/>
        <v>4.8000000000000001E-2</v>
      </c>
    </row>
    <row r="53" spans="10:17" x14ac:dyDescent="0.25">
      <c r="J53" s="32" t="s">
        <v>92</v>
      </c>
      <c r="K53" s="33">
        <v>25699060.671999998</v>
      </c>
      <c r="L53" s="33">
        <v>792694.39500000002</v>
      </c>
      <c r="M53" s="33">
        <v>623.64700000000005</v>
      </c>
      <c r="N53" s="33">
        <v>623.82799999999997</v>
      </c>
      <c r="O53" s="25" t="s">
        <v>93</v>
      </c>
      <c r="P53" s="33">
        <v>0.18099999999999999</v>
      </c>
      <c r="Q53" s="38">
        <f t="shared" si="0"/>
        <v>0.18099999999999999</v>
      </c>
    </row>
  </sheetData>
  <mergeCells count="2">
    <mergeCell ref="A1:H1"/>
    <mergeCell ref="J1:Q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8"/>
  <sheetViews>
    <sheetView workbookViewId="0">
      <selection activeCell="A34" sqref="A34"/>
    </sheetView>
  </sheetViews>
  <sheetFormatPr defaultRowHeight="15" x14ac:dyDescent="0.25"/>
  <cols>
    <col min="1" max="1" width="12.85546875" style="1" bestFit="1" customWidth="1"/>
    <col min="2" max="2" width="12.5703125" style="13" bestFit="1" customWidth="1"/>
    <col min="3" max="3" width="13.85546875" style="13" bestFit="1" customWidth="1"/>
    <col min="4" max="4" width="13.42578125" style="13" bestFit="1" customWidth="1"/>
    <col min="5" max="5" width="12.28515625" style="13" bestFit="1" customWidth="1"/>
    <col min="6" max="6" width="16.42578125" style="1" bestFit="1" customWidth="1"/>
    <col min="7" max="7" width="11.85546875" style="13" bestFit="1" customWidth="1"/>
    <col min="8" max="8" width="2.7109375" style="1" customWidth="1"/>
    <col min="9" max="9" width="12.85546875" style="1" bestFit="1" customWidth="1"/>
    <col min="10" max="10" width="12.5703125" style="13" bestFit="1" customWidth="1"/>
    <col min="11" max="11" width="13.85546875" style="13" bestFit="1" customWidth="1"/>
    <col min="12" max="12" width="13.42578125" style="13" bestFit="1" customWidth="1"/>
    <col min="13" max="13" width="12.28515625" style="13" bestFit="1" customWidth="1"/>
    <col min="14" max="14" width="16.42578125" style="1" bestFit="1" customWidth="1"/>
    <col min="15" max="15" width="11.85546875" style="13" bestFit="1" customWidth="1"/>
    <col min="16" max="16" width="2.7109375" style="1" customWidth="1"/>
    <col min="17" max="17" width="12.85546875" style="1" bestFit="1" customWidth="1"/>
    <col min="18" max="18" width="12.5703125" style="13" bestFit="1" customWidth="1"/>
    <col min="19" max="19" width="13.85546875" style="13" bestFit="1" customWidth="1"/>
    <col min="20" max="20" width="13.42578125" style="13" bestFit="1" customWidth="1"/>
    <col min="21" max="21" width="12" style="13" bestFit="1" customWidth="1"/>
    <col min="22" max="22" width="16.42578125" style="1" bestFit="1" customWidth="1"/>
    <col min="23" max="23" width="11.85546875" style="13" bestFit="1" customWidth="1"/>
    <col min="24" max="16384" width="9.140625" style="1"/>
  </cols>
  <sheetData>
    <row r="1" spans="1:23" x14ac:dyDescent="0.25">
      <c r="A1" s="43" t="s">
        <v>9</v>
      </c>
      <c r="B1" s="43"/>
      <c r="C1" s="43"/>
      <c r="D1" s="43"/>
      <c r="E1" s="43"/>
      <c r="F1" s="43"/>
      <c r="G1" s="43"/>
      <c r="H1" s="14"/>
      <c r="I1" s="43" t="s">
        <v>10</v>
      </c>
      <c r="J1" s="43"/>
      <c r="K1" s="43"/>
      <c r="L1" s="43"/>
      <c r="M1" s="43"/>
      <c r="N1" s="43"/>
      <c r="O1" s="43"/>
      <c r="P1" s="14"/>
      <c r="Q1" s="43" t="s">
        <v>11</v>
      </c>
      <c r="R1" s="43"/>
      <c r="S1" s="43"/>
      <c r="T1" s="43"/>
      <c r="U1" s="43"/>
      <c r="V1" s="43"/>
      <c r="W1" s="43"/>
    </row>
    <row r="2" spans="1:23" x14ac:dyDescent="0.25">
      <c r="A2" s="15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7" t="s">
        <v>6</v>
      </c>
      <c r="H2" s="14"/>
      <c r="I2" s="15" t="s">
        <v>0</v>
      </c>
      <c r="J2" s="16" t="s">
        <v>1</v>
      </c>
      <c r="K2" s="16" t="s">
        <v>2</v>
      </c>
      <c r="L2" s="16" t="s">
        <v>3</v>
      </c>
      <c r="M2" s="16" t="s">
        <v>4</v>
      </c>
      <c r="N2" s="16" t="s">
        <v>5</v>
      </c>
      <c r="O2" s="17" t="s">
        <v>6</v>
      </c>
      <c r="P2" s="14"/>
      <c r="Q2" s="15" t="s">
        <v>0</v>
      </c>
      <c r="R2" s="16" t="s">
        <v>1</v>
      </c>
      <c r="S2" s="16" t="s">
        <v>2</v>
      </c>
      <c r="T2" s="16" t="s">
        <v>3</v>
      </c>
      <c r="U2" s="16" t="s">
        <v>12</v>
      </c>
      <c r="V2" s="16" t="s">
        <v>5</v>
      </c>
      <c r="W2" s="17" t="s">
        <v>6</v>
      </c>
    </row>
    <row r="3" spans="1:23" x14ac:dyDescent="0.25">
      <c r="A3" s="28" t="s">
        <v>41</v>
      </c>
      <c r="B3" s="29">
        <v>25671742.543000001</v>
      </c>
      <c r="C3" s="29">
        <v>766250.23300000001</v>
      </c>
      <c r="D3" s="29">
        <v>685.18499999999995</v>
      </c>
      <c r="E3" s="29">
        <v>685.30499999999995</v>
      </c>
      <c r="F3" s="18" t="s">
        <v>71</v>
      </c>
      <c r="G3" s="29">
        <v>0.12</v>
      </c>
      <c r="H3" s="14"/>
      <c r="I3" s="28" t="s">
        <v>41</v>
      </c>
      <c r="J3" s="29">
        <v>25671742.543000001</v>
      </c>
      <c r="K3" s="29">
        <v>766250.23300000001</v>
      </c>
      <c r="L3" s="29">
        <v>685.18499999999995</v>
      </c>
      <c r="M3" s="29">
        <v>685.30499999999995</v>
      </c>
      <c r="N3" s="18" t="s">
        <v>71</v>
      </c>
      <c r="O3" s="29">
        <v>0.12</v>
      </c>
      <c r="P3" s="14"/>
      <c r="Q3" s="44" t="s">
        <v>41</v>
      </c>
      <c r="R3" s="29">
        <v>25671742.543000001</v>
      </c>
      <c r="S3" s="29">
        <v>766250.23300000001</v>
      </c>
      <c r="T3" s="29">
        <v>685.18499999999995</v>
      </c>
      <c r="U3" s="29">
        <v>685.22900000000004</v>
      </c>
      <c r="V3" s="18" t="s">
        <v>71</v>
      </c>
      <c r="W3" s="45">
        <f>Table212[[#This Row],[DEMZ]]-Table212[[#This Row],[KnownZ]]</f>
        <v>4.4000000000096406E-2</v>
      </c>
    </row>
    <row r="4" spans="1:23" x14ac:dyDescent="0.25">
      <c r="A4" s="28" t="s">
        <v>42</v>
      </c>
      <c r="B4" s="29">
        <v>25599693.181000002</v>
      </c>
      <c r="C4" s="29">
        <v>727923.79799999995</v>
      </c>
      <c r="D4" s="29">
        <v>893.77200000000005</v>
      </c>
      <c r="E4" s="29">
        <v>893.45299999999997</v>
      </c>
      <c r="F4" s="18" t="s">
        <v>71</v>
      </c>
      <c r="G4" s="29">
        <v>-0.31900000000000001</v>
      </c>
      <c r="H4" s="14"/>
      <c r="I4" s="28" t="s">
        <v>42</v>
      </c>
      <c r="J4" s="29">
        <v>25599693.181000002</v>
      </c>
      <c r="K4" s="29">
        <v>727923.79799999995</v>
      </c>
      <c r="L4" s="29">
        <v>893.77200000000005</v>
      </c>
      <c r="M4" s="29">
        <v>893.45799999999997</v>
      </c>
      <c r="N4" s="18" t="s">
        <v>71</v>
      </c>
      <c r="O4" s="29">
        <v>-0.314</v>
      </c>
      <c r="P4" s="14"/>
      <c r="Q4" s="44" t="s">
        <v>42</v>
      </c>
      <c r="R4" s="29">
        <v>25599693.181000002</v>
      </c>
      <c r="S4" s="29">
        <v>727923.79799999995</v>
      </c>
      <c r="T4" s="29">
        <v>893.77200000000005</v>
      </c>
      <c r="U4" s="29">
        <v>893.41200000000003</v>
      </c>
      <c r="V4" s="18" t="s">
        <v>71</v>
      </c>
      <c r="W4" s="45">
        <f>Table212[[#This Row],[DEMZ]]-Table212[[#This Row],[KnownZ]]</f>
        <v>-0.36000000000001364</v>
      </c>
    </row>
    <row r="5" spans="1:23" x14ac:dyDescent="0.25">
      <c r="A5" s="28" t="s">
        <v>43</v>
      </c>
      <c r="B5" s="29">
        <v>25750087.059999999</v>
      </c>
      <c r="C5" s="29">
        <v>757595.06099999999</v>
      </c>
      <c r="D5" s="29">
        <v>1340.404</v>
      </c>
      <c r="E5" s="29">
        <v>1340.461</v>
      </c>
      <c r="F5" s="18" t="s">
        <v>71</v>
      </c>
      <c r="G5" s="29">
        <v>5.7000000000000002E-2</v>
      </c>
      <c r="H5" s="14"/>
      <c r="I5" s="28" t="s">
        <v>43</v>
      </c>
      <c r="J5" s="29">
        <v>25750087.059999999</v>
      </c>
      <c r="K5" s="29">
        <v>757595.06099999999</v>
      </c>
      <c r="L5" s="29">
        <v>1340.404</v>
      </c>
      <c r="M5" s="29">
        <v>1340.461</v>
      </c>
      <c r="N5" s="18" t="s">
        <v>71</v>
      </c>
      <c r="O5" s="29">
        <v>5.7000000000000002E-2</v>
      </c>
      <c r="P5" s="14"/>
      <c r="Q5" s="44" t="s">
        <v>43</v>
      </c>
      <c r="R5" s="29">
        <v>25750087.059999999</v>
      </c>
      <c r="S5" s="29">
        <v>757595.06099999999</v>
      </c>
      <c r="T5" s="29">
        <v>1340.404</v>
      </c>
      <c r="U5" s="29">
        <v>1340.4590000000001</v>
      </c>
      <c r="V5" s="18" t="s">
        <v>71</v>
      </c>
      <c r="W5" s="45">
        <f>Table212[[#This Row],[DEMZ]]-Table212[[#This Row],[KnownZ]]</f>
        <v>5.5000000000063665E-2</v>
      </c>
    </row>
    <row r="6" spans="1:23" x14ac:dyDescent="0.25">
      <c r="A6" s="28" t="s">
        <v>44</v>
      </c>
      <c r="B6" s="29">
        <v>25603740.129000001</v>
      </c>
      <c r="C6" s="29">
        <v>757108.67099999997</v>
      </c>
      <c r="D6" s="29">
        <v>609.79600000000005</v>
      </c>
      <c r="E6" s="29">
        <v>609.80999999999995</v>
      </c>
      <c r="F6" s="18" t="s">
        <v>71</v>
      </c>
      <c r="G6" s="29">
        <v>1.4E-2</v>
      </c>
      <c r="H6" s="14"/>
      <c r="I6" s="28" t="s">
        <v>44</v>
      </c>
      <c r="J6" s="29">
        <v>25603740.129000001</v>
      </c>
      <c r="K6" s="29">
        <v>757108.67099999997</v>
      </c>
      <c r="L6" s="29">
        <v>609.79600000000005</v>
      </c>
      <c r="M6" s="29">
        <v>609.80999999999995</v>
      </c>
      <c r="N6" s="18" t="s">
        <v>71</v>
      </c>
      <c r="O6" s="29">
        <v>1.4E-2</v>
      </c>
      <c r="P6" s="14"/>
      <c r="Q6" s="44" t="s">
        <v>44</v>
      </c>
      <c r="R6" s="29">
        <v>25603740.129000001</v>
      </c>
      <c r="S6" s="29">
        <v>757108.67099999997</v>
      </c>
      <c r="T6" s="29">
        <v>609.79600000000005</v>
      </c>
      <c r="U6" s="29">
        <v>609.81100000000004</v>
      </c>
      <c r="V6" s="18" t="s">
        <v>71</v>
      </c>
      <c r="W6" s="45">
        <f>Table212[[#This Row],[DEMZ]]-Table212[[#This Row],[KnownZ]]</f>
        <v>1.4999999999986358E-2</v>
      </c>
    </row>
    <row r="7" spans="1:23" x14ac:dyDescent="0.25">
      <c r="A7" s="28" t="s">
        <v>45</v>
      </c>
      <c r="B7" s="29">
        <v>25554874.548</v>
      </c>
      <c r="C7" s="29">
        <v>751036.48699999996</v>
      </c>
      <c r="D7" s="29">
        <v>1120.0360000000001</v>
      </c>
      <c r="E7" s="29">
        <v>1119.972</v>
      </c>
      <c r="F7" s="18" t="s">
        <v>71</v>
      </c>
      <c r="G7" s="29">
        <v>-6.4000000000000001E-2</v>
      </c>
      <c r="H7" s="14"/>
      <c r="I7" s="28" t="s">
        <v>45</v>
      </c>
      <c r="J7" s="29">
        <v>25554874.548</v>
      </c>
      <c r="K7" s="29">
        <v>751036.48699999996</v>
      </c>
      <c r="L7" s="29">
        <v>1120.0360000000001</v>
      </c>
      <c r="M7" s="29">
        <v>1119.972</v>
      </c>
      <c r="N7" s="18" t="s">
        <v>71</v>
      </c>
      <c r="O7" s="29">
        <v>-6.4000000000000001E-2</v>
      </c>
      <c r="P7" s="14"/>
      <c r="Q7" s="44" t="s">
        <v>45</v>
      </c>
      <c r="R7" s="29">
        <v>25554874.548</v>
      </c>
      <c r="S7" s="29">
        <v>751036.48699999996</v>
      </c>
      <c r="T7" s="29">
        <v>1120.0360000000001</v>
      </c>
      <c r="U7" s="29">
        <v>1119.9469999999999</v>
      </c>
      <c r="V7" s="18" t="s">
        <v>71</v>
      </c>
      <c r="W7" s="45">
        <f>Table212[[#This Row],[DEMZ]]-Table212[[#This Row],[KnownZ]]</f>
        <v>-8.9000000000169166E-2</v>
      </c>
    </row>
    <row r="8" spans="1:23" x14ac:dyDescent="0.25">
      <c r="A8" s="28" t="s">
        <v>46</v>
      </c>
      <c r="B8" s="29">
        <v>25583602.070999999</v>
      </c>
      <c r="C8" s="29">
        <v>753007.69099999999</v>
      </c>
      <c r="D8" s="29">
        <v>772.95</v>
      </c>
      <c r="E8" s="29">
        <v>772.78</v>
      </c>
      <c r="F8" s="18" t="s">
        <v>71</v>
      </c>
      <c r="G8" s="29">
        <v>-0.17</v>
      </c>
      <c r="H8" s="14"/>
      <c r="I8" s="28" t="s">
        <v>46</v>
      </c>
      <c r="J8" s="29">
        <v>25583602.070999999</v>
      </c>
      <c r="K8" s="29">
        <v>753007.69099999999</v>
      </c>
      <c r="L8" s="29">
        <v>772.95</v>
      </c>
      <c r="M8" s="29">
        <v>772.78</v>
      </c>
      <c r="N8" s="18" t="s">
        <v>71</v>
      </c>
      <c r="O8" s="29">
        <v>-0.17</v>
      </c>
      <c r="P8" s="14"/>
      <c r="Q8" s="44" t="s">
        <v>46</v>
      </c>
      <c r="R8" s="29">
        <v>25583602.070999999</v>
      </c>
      <c r="S8" s="29">
        <v>753007.69099999999</v>
      </c>
      <c r="T8" s="29">
        <v>772.95</v>
      </c>
      <c r="U8" s="29">
        <v>772.81</v>
      </c>
      <c r="V8" s="18" t="s">
        <v>71</v>
      </c>
      <c r="W8" s="45">
        <f>Table212[[#This Row],[DEMZ]]-Table212[[#This Row],[KnownZ]]</f>
        <v>-0.14000000000010004</v>
      </c>
    </row>
    <row r="9" spans="1:23" x14ac:dyDescent="0.25">
      <c r="A9" s="28" t="s">
        <v>47</v>
      </c>
      <c r="B9" s="29">
        <v>25752640.368999999</v>
      </c>
      <c r="C9" s="29">
        <v>813829.92599999998</v>
      </c>
      <c r="D9" s="29">
        <v>609.86800000000005</v>
      </c>
      <c r="E9" s="29">
        <v>610.16899999999998</v>
      </c>
      <c r="F9" s="18" t="s">
        <v>71</v>
      </c>
      <c r="G9" s="29">
        <v>0.30099999999999999</v>
      </c>
      <c r="H9" s="14"/>
      <c r="I9" s="28" t="s">
        <v>47</v>
      </c>
      <c r="J9" s="29">
        <v>25752640.368999999</v>
      </c>
      <c r="K9" s="29">
        <v>813829.92599999998</v>
      </c>
      <c r="L9" s="29">
        <v>609.86800000000005</v>
      </c>
      <c r="M9" s="29">
        <v>610.16899999999998</v>
      </c>
      <c r="N9" s="18" t="s">
        <v>71</v>
      </c>
      <c r="O9" s="29">
        <v>0.30099999999999999</v>
      </c>
      <c r="P9" s="14"/>
      <c r="Q9" s="44" t="s">
        <v>47</v>
      </c>
      <c r="R9" s="29">
        <v>25752640.368999999</v>
      </c>
      <c r="S9" s="29">
        <v>813829.92599999998</v>
      </c>
      <c r="T9" s="29">
        <v>609.86800000000005</v>
      </c>
      <c r="U9" s="29">
        <v>610.15599999999995</v>
      </c>
      <c r="V9" s="18" t="s">
        <v>71</v>
      </c>
      <c r="W9" s="45">
        <f>Table212[[#This Row],[DEMZ]]-Table212[[#This Row],[KnownZ]]</f>
        <v>0.28799999999989723</v>
      </c>
    </row>
    <row r="10" spans="1:23" x14ac:dyDescent="0.25">
      <c r="A10" s="28" t="s">
        <v>48</v>
      </c>
      <c r="B10" s="29">
        <v>25725655.136999998</v>
      </c>
      <c r="C10" s="29">
        <v>728743.64</v>
      </c>
      <c r="D10" s="29">
        <v>1066.4680000000001</v>
      </c>
      <c r="E10" s="29">
        <v>1066.4280000000001</v>
      </c>
      <c r="F10" s="18" t="s">
        <v>71</v>
      </c>
      <c r="G10" s="29">
        <v>-0.04</v>
      </c>
      <c r="H10" s="14"/>
      <c r="I10" s="28" t="s">
        <v>48</v>
      </c>
      <c r="J10" s="29">
        <v>25725655.136999998</v>
      </c>
      <c r="K10" s="29">
        <v>728743.64</v>
      </c>
      <c r="L10" s="29">
        <v>1066.4680000000001</v>
      </c>
      <c r="M10" s="29">
        <v>1066.4280000000001</v>
      </c>
      <c r="N10" s="18" t="s">
        <v>71</v>
      </c>
      <c r="O10" s="29">
        <v>-0.04</v>
      </c>
      <c r="P10" s="14"/>
      <c r="Q10" s="44" t="s">
        <v>48</v>
      </c>
      <c r="R10" s="29">
        <v>25725655.136999998</v>
      </c>
      <c r="S10" s="29">
        <v>728743.64</v>
      </c>
      <c r="T10" s="29">
        <v>1066.4680000000001</v>
      </c>
      <c r="U10" s="29">
        <v>1066.4159999999999</v>
      </c>
      <c r="V10" s="18" t="s">
        <v>71</v>
      </c>
      <c r="W10" s="45">
        <f>Table212[[#This Row],[DEMZ]]-Table212[[#This Row],[KnownZ]]</f>
        <v>-5.2000000000134605E-2</v>
      </c>
    </row>
    <row r="11" spans="1:23" x14ac:dyDescent="0.25">
      <c r="A11" s="28" t="s">
        <v>49</v>
      </c>
      <c r="B11" s="29">
        <v>25887807.252999999</v>
      </c>
      <c r="C11" s="29">
        <v>903005.02</v>
      </c>
      <c r="D11" s="29">
        <v>1208.579</v>
      </c>
      <c r="E11" s="29">
        <v>1208.7929999999999</v>
      </c>
      <c r="F11" s="18" t="s">
        <v>71</v>
      </c>
      <c r="G11" s="29">
        <v>0.214</v>
      </c>
      <c r="H11" s="14"/>
      <c r="I11" s="28" t="s">
        <v>49</v>
      </c>
      <c r="J11" s="29">
        <v>25887807.252999999</v>
      </c>
      <c r="K11" s="29">
        <v>903005.02</v>
      </c>
      <c r="L11" s="29">
        <v>1208.579</v>
      </c>
      <c r="M11" s="29">
        <v>1208.7929999999999</v>
      </c>
      <c r="N11" s="18" t="s">
        <v>71</v>
      </c>
      <c r="O11" s="29">
        <v>0.214</v>
      </c>
      <c r="P11" s="14"/>
      <c r="Q11" s="44" t="s">
        <v>49</v>
      </c>
      <c r="R11" s="29">
        <v>25887807.252999999</v>
      </c>
      <c r="S11" s="29">
        <v>903005.02</v>
      </c>
      <c r="T11" s="29">
        <v>1208.579</v>
      </c>
      <c r="U11" s="29">
        <v>1208.7670000000001</v>
      </c>
      <c r="V11" s="18" t="s">
        <v>71</v>
      </c>
      <c r="W11" s="45">
        <f>Table212[[#This Row],[DEMZ]]-Table212[[#This Row],[KnownZ]]</f>
        <v>0.18800000000010186</v>
      </c>
    </row>
    <row r="12" spans="1:23" x14ac:dyDescent="0.25">
      <c r="A12" s="28" t="s">
        <v>50</v>
      </c>
      <c r="B12" s="29">
        <v>25895539.177999999</v>
      </c>
      <c r="C12" s="29">
        <v>848689.31</v>
      </c>
      <c r="D12" s="29">
        <v>615.17100000000005</v>
      </c>
      <c r="E12" s="29">
        <v>615.197</v>
      </c>
      <c r="F12" s="18" t="s">
        <v>71</v>
      </c>
      <c r="G12" s="29">
        <v>2.5999999999999999E-2</v>
      </c>
      <c r="H12" s="14"/>
      <c r="I12" s="28" t="s">
        <v>50</v>
      </c>
      <c r="J12" s="29">
        <v>25895539.177999999</v>
      </c>
      <c r="K12" s="29">
        <v>848689.31</v>
      </c>
      <c r="L12" s="29">
        <v>615.17100000000005</v>
      </c>
      <c r="M12" s="29">
        <v>615.197</v>
      </c>
      <c r="N12" s="18" t="s">
        <v>71</v>
      </c>
      <c r="O12" s="29">
        <v>2.5999999999999999E-2</v>
      </c>
      <c r="P12" s="14"/>
      <c r="Q12" s="44" t="s">
        <v>50</v>
      </c>
      <c r="R12" s="29">
        <v>25895539.177999999</v>
      </c>
      <c r="S12" s="29">
        <v>848689.31</v>
      </c>
      <c r="T12" s="29">
        <v>615.17100000000005</v>
      </c>
      <c r="U12" s="29">
        <v>615.17600000000004</v>
      </c>
      <c r="V12" s="18" t="s">
        <v>71</v>
      </c>
      <c r="W12" s="45">
        <f>Table212[[#This Row],[DEMZ]]-Table212[[#This Row],[KnownZ]]</f>
        <v>4.9999999999954525E-3</v>
      </c>
    </row>
    <row r="13" spans="1:23" x14ac:dyDescent="0.25">
      <c r="A13" s="28" t="s">
        <v>51</v>
      </c>
      <c r="B13" s="29">
        <v>25959239.647</v>
      </c>
      <c r="C13" s="29">
        <v>977030.33700000006</v>
      </c>
      <c r="D13" s="29">
        <v>611.57500000000005</v>
      </c>
      <c r="E13" s="29">
        <v>611.67499999999995</v>
      </c>
      <c r="F13" s="18" t="s">
        <v>71</v>
      </c>
      <c r="G13" s="29">
        <v>0.1</v>
      </c>
      <c r="H13" s="14"/>
      <c r="I13" s="28" t="s">
        <v>51</v>
      </c>
      <c r="J13" s="29">
        <v>25959239.647</v>
      </c>
      <c r="K13" s="29">
        <v>977030.33700000006</v>
      </c>
      <c r="L13" s="29">
        <v>611.57500000000005</v>
      </c>
      <c r="M13" s="29">
        <v>611.67499999999995</v>
      </c>
      <c r="N13" s="18" t="s">
        <v>71</v>
      </c>
      <c r="O13" s="29">
        <v>0.1</v>
      </c>
      <c r="P13" s="14"/>
      <c r="Q13" s="44" t="s">
        <v>51</v>
      </c>
      <c r="R13" s="29">
        <v>25959239.647</v>
      </c>
      <c r="S13" s="29">
        <v>977030.33700000006</v>
      </c>
      <c r="T13" s="29">
        <v>611.57500000000005</v>
      </c>
      <c r="U13" s="29">
        <v>611.76900000000001</v>
      </c>
      <c r="V13" s="18" t="s">
        <v>71</v>
      </c>
      <c r="W13" s="46">
        <f>Table212[[#This Row],[DEMZ]]-Table212[[#This Row],[KnownZ]]</f>
        <v>0.19399999999995998</v>
      </c>
    </row>
    <row r="14" spans="1:23" x14ac:dyDescent="0.25">
      <c r="A14" s="28" t="s">
        <v>52</v>
      </c>
      <c r="B14" s="29">
        <v>26029853.658</v>
      </c>
      <c r="C14" s="29">
        <v>979383.45499999996</v>
      </c>
      <c r="D14" s="29">
        <v>624.154</v>
      </c>
      <c r="E14" s="29">
        <v>624.25800000000004</v>
      </c>
      <c r="F14" s="18" t="s">
        <v>71</v>
      </c>
      <c r="G14" s="29">
        <v>0.104</v>
      </c>
      <c r="H14" s="14"/>
      <c r="I14" s="28" t="s">
        <v>52</v>
      </c>
      <c r="J14" s="29">
        <v>26029853.658</v>
      </c>
      <c r="K14" s="29">
        <v>979383.45499999996</v>
      </c>
      <c r="L14" s="29">
        <v>624.154</v>
      </c>
      <c r="M14" s="29">
        <v>624.13099999999997</v>
      </c>
      <c r="N14" s="18" t="s">
        <v>71</v>
      </c>
      <c r="O14" s="29">
        <v>-2.3E-2</v>
      </c>
      <c r="P14" s="14"/>
      <c r="Q14" s="44" t="s">
        <v>52</v>
      </c>
      <c r="R14" s="29">
        <v>26029853.658</v>
      </c>
      <c r="S14" s="29">
        <v>979383.45499999996</v>
      </c>
      <c r="T14" s="29">
        <v>624.154</v>
      </c>
      <c r="U14" s="29">
        <v>624.14700000000005</v>
      </c>
      <c r="V14" s="18" t="s">
        <v>71</v>
      </c>
      <c r="W14" s="46">
        <f>Table212[[#This Row],[DEMZ]]-Table212[[#This Row],[KnownZ]]</f>
        <v>-6.9999999999481588E-3</v>
      </c>
    </row>
    <row r="15" spans="1:23" x14ac:dyDescent="0.25">
      <c r="A15" s="28" t="s">
        <v>53</v>
      </c>
      <c r="B15" s="29">
        <v>25849625.247000001</v>
      </c>
      <c r="C15" s="29">
        <v>863908.22900000005</v>
      </c>
      <c r="D15" s="29">
        <v>992.46199999999999</v>
      </c>
      <c r="E15" s="29">
        <v>992.45</v>
      </c>
      <c r="F15" s="18" t="s">
        <v>71</v>
      </c>
      <c r="G15" s="29">
        <v>-1.2E-2</v>
      </c>
      <c r="H15" s="14"/>
      <c r="I15" s="28" t="s">
        <v>53</v>
      </c>
      <c r="J15" s="29">
        <v>25849625.247000001</v>
      </c>
      <c r="K15" s="29">
        <v>863908.22900000005</v>
      </c>
      <c r="L15" s="29">
        <v>992.46199999999999</v>
      </c>
      <c r="M15" s="29">
        <v>992.45</v>
      </c>
      <c r="N15" s="18" t="s">
        <v>71</v>
      </c>
      <c r="O15" s="29">
        <v>-1.2E-2</v>
      </c>
      <c r="P15" s="14"/>
      <c r="Q15" s="44" t="s">
        <v>53</v>
      </c>
      <c r="R15" s="29">
        <v>25849625.247000001</v>
      </c>
      <c r="S15" s="29">
        <v>863908.22900000005</v>
      </c>
      <c r="T15" s="29">
        <v>992.46199999999999</v>
      </c>
      <c r="U15" s="29">
        <v>992.49800000000005</v>
      </c>
      <c r="V15" s="18" t="s">
        <v>71</v>
      </c>
      <c r="W15" s="46">
        <f>Table212[[#This Row],[DEMZ]]-Table212[[#This Row],[KnownZ]]</f>
        <v>3.6000000000058208E-2</v>
      </c>
    </row>
    <row r="16" spans="1:23" x14ac:dyDescent="0.25">
      <c r="A16" s="28" t="s">
        <v>54</v>
      </c>
      <c r="B16" s="29">
        <v>25957496.267000001</v>
      </c>
      <c r="C16" s="29">
        <v>893277.26300000004</v>
      </c>
      <c r="D16" s="29">
        <v>653.94299999999998</v>
      </c>
      <c r="E16" s="29">
        <v>653.86300000000006</v>
      </c>
      <c r="F16" s="18" t="s">
        <v>71</v>
      </c>
      <c r="G16" s="29">
        <v>-0.08</v>
      </c>
      <c r="H16" s="14"/>
      <c r="I16" s="28" t="s">
        <v>54</v>
      </c>
      <c r="J16" s="29">
        <v>25957496.267000001</v>
      </c>
      <c r="K16" s="29">
        <v>893277.26300000004</v>
      </c>
      <c r="L16" s="29">
        <v>653.94299999999998</v>
      </c>
      <c r="M16" s="29">
        <v>653.86300000000006</v>
      </c>
      <c r="N16" s="18" t="s">
        <v>71</v>
      </c>
      <c r="O16" s="29">
        <v>-0.08</v>
      </c>
      <c r="P16" s="14"/>
      <c r="Q16" s="44" t="s">
        <v>54</v>
      </c>
      <c r="R16" s="29">
        <v>25957496.267000001</v>
      </c>
      <c r="S16" s="29">
        <v>893277.26300000004</v>
      </c>
      <c r="T16" s="29">
        <v>653.94299999999998</v>
      </c>
      <c r="U16" s="29">
        <v>653.83199999999999</v>
      </c>
      <c r="V16" s="18" t="s">
        <v>71</v>
      </c>
      <c r="W16" s="46">
        <f>Table212[[#This Row],[DEMZ]]-Table212[[#This Row],[KnownZ]]</f>
        <v>-0.11099999999999</v>
      </c>
    </row>
    <row r="17" spans="1:23" x14ac:dyDescent="0.25">
      <c r="A17" s="28" t="s">
        <v>55</v>
      </c>
      <c r="B17" s="29">
        <v>25865935.008000001</v>
      </c>
      <c r="C17" s="29">
        <v>821965.32299999997</v>
      </c>
      <c r="D17" s="29">
        <v>625.76800000000003</v>
      </c>
      <c r="E17" s="29">
        <v>625.649</v>
      </c>
      <c r="F17" s="18" t="s">
        <v>71</v>
      </c>
      <c r="G17" s="29">
        <v>-0.11899999999999999</v>
      </c>
      <c r="H17" s="14"/>
      <c r="I17" s="28" t="s">
        <v>55</v>
      </c>
      <c r="J17" s="29">
        <v>25865935.008000001</v>
      </c>
      <c r="K17" s="29">
        <v>821965.32299999997</v>
      </c>
      <c r="L17" s="29">
        <v>625.76800000000003</v>
      </c>
      <c r="M17" s="29">
        <v>625.82000000000005</v>
      </c>
      <c r="N17" s="18" t="s">
        <v>71</v>
      </c>
      <c r="O17" s="29">
        <v>5.1999999999999998E-2</v>
      </c>
      <c r="P17" s="14"/>
      <c r="Q17" s="44" t="s">
        <v>55</v>
      </c>
      <c r="R17" s="29">
        <v>25865935.008000001</v>
      </c>
      <c r="S17" s="29">
        <v>821965.32299999997</v>
      </c>
      <c r="T17" s="29">
        <v>625.76800000000003</v>
      </c>
      <c r="U17" s="29">
        <v>625.79499999999996</v>
      </c>
      <c r="V17" s="18" t="s">
        <v>71</v>
      </c>
      <c r="W17" s="46">
        <f>Table212[[#This Row],[DEMZ]]-Table212[[#This Row],[KnownZ]]</f>
        <v>2.6999999999929969E-2</v>
      </c>
    </row>
    <row r="18" spans="1:23" x14ac:dyDescent="0.25">
      <c r="A18" s="28" t="s">
        <v>56</v>
      </c>
      <c r="B18" s="29">
        <v>25994959.609000001</v>
      </c>
      <c r="C18" s="29">
        <v>949825.04700000002</v>
      </c>
      <c r="D18" s="29">
        <v>607.01499999999999</v>
      </c>
      <c r="E18" s="29">
        <v>607.15300000000002</v>
      </c>
      <c r="F18" s="18" t="s">
        <v>71</v>
      </c>
      <c r="G18" s="29">
        <v>0.13800000000000001</v>
      </c>
      <c r="H18" s="14"/>
      <c r="I18" s="28" t="s">
        <v>56</v>
      </c>
      <c r="J18" s="29">
        <v>25994959.609000001</v>
      </c>
      <c r="K18" s="29">
        <v>949825.04700000002</v>
      </c>
      <c r="L18" s="29">
        <v>607.01499999999999</v>
      </c>
      <c r="M18" s="29">
        <v>607.15300000000002</v>
      </c>
      <c r="N18" s="18" t="s">
        <v>71</v>
      </c>
      <c r="O18" s="29">
        <v>0.13800000000000001</v>
      </c>
      <c r="P18" s="14"/>
      <c r="Q18" s="44" t="s">
        <v>56</v>
      </c>
      <c r="R18" s="29">
        <v>25994959.609000001</v>
      </c>
      <c r="S18" s="29">
        <v>949825.04700000002</v>
      </c>
      <c r="T18" s="29">
        <v>607.01499999999999</v>
      </c>
      <c r="U18" s="29">
        <v>607.18600000000004</v>
      </c>
      <c r="V18" s="18" t="s">
        <v>71</v>
      </c>
      <c r="W18" s="46">
        <f>Table212[[#This Row],[DEMZ]]-Table212[[#This Row],[KnownZ]]</f>
        <v>0.17100000000004911</v>
      </c>
    </row>
    <row r="19" spans="1:23" x14ac:dyDescent="0.25">
      <c r="A19" s="28" t="s">
        <v>57</v>
      </c>
      <c r="B19" s="29">
        <v>25780917.441</v>
      </c>
      <c r="C19" s="29">
        <v>771893.027</v>
      </c>
      <c r="D19" s="29">
        <v>1204.665</v>
      </c>
      <c r="E19" s="29">
        <v>1204.425</v>
      </c>
      <c r="F19" s="18" t="s">
        <v>71</v>
      </c>
      <c r="G19" s="29">
        <v>-0.24</v>
      </c>
      <c r="H19" s="14"/>
      <c r="I19" s="28" t="s">
        <v>57</v>
      </c>
      <c r="J19" s="29">
        <v>25780917.441</v>
      </c>
      <c r="K19" s="29">
        <v>771893.027</v>
      </c>
      <c r="L19" s="29">
        <v>1204.665</v>
      </c>
      <c r="M19" s="29">
        <v>1204.425</v>
      </c>
      <c r="N19" s="18" t="s">
        <v>71</v>
      </c>
      <c r="O19" s="29">
        <v>-0.24</v>
      </c>
      <c r="P19" s="14"/>
      <c r="Q19" s="44" t="s">
        <v>57</v>
      </c>
      <c r="R19" s="29">
        <v>25780917.441</v>
      </c>
      <c r="S19" s="29">
        <v>771893.027</v>
      </c>
      <c r="T19" s="29">
        <v>1204.665</v>
      </c>
      <c r="U19" s="29">
        <v>1204.43</v>
      </c>
      <c r="V19" s="18" t="s">
        <v>71</v>
      </c>
      <c r="W19" s="46">
        <f>Table212[[#This Row],[DEMZ]]-Table212[[#This Row],[KnownZ]]</f>
        <v>-0.23499999999989996</v>
      </c>
    </row>
    <row r="20" spans="1:23" x14ac:dyDescent="0.25">
      <c r="A20" s="28" t="s">
        <v>58</v>
      </c>
      <c r="B20" s="29">
        <v>25796654.941</v>
      </c>
      <c r="C20" s="29">
        <v>727709.14399999997</v>
      </c>
      <c r="D20" s="29">
        <v>1055.222</v>
      </c>
      <c r="E20" s="29">
        <v>1054.981</v>
      </c>
      <c r="F20" s="18" t="s">
        <v>71</v>
      </c>
      <c r="G20" s="29">
        <v>-0.24099999999999999</v>
      </c>
      <c r="H20" s="14"/>
      <c r="I20" s="28" t="s">
        <v>58</v>
      </c>
      <c r="J20" s="29">
        <v>25796654.941</v>
      </c>
      <c r="K20" s="29">
        <v>727709.14399999997</v>
      </c>
      <c r="L20" s="29">
        <v>1055.222</v>
      </c>
      <c r="M20" s="29">
        <v>1054.981</v>
      </c>
      <c r="N20" s="18" t="s">
        <v>71</v>
      </c>
      <c r="O20" s="29">
        <v>-0.24099999999999999</v>
      </c>
      <c r="P20" s="14"/>
      <c r="Q20" s="44" t="s">
        <v>58</v>
      </c>
      <c r="R20" s="29">
        <v>25796654.941</v>
      </c>
      <c r="S20" s="29">
        <v>727709.14399999997</v>
      </c>
      <c r="T20" s="29">
        <v>1055.222</v>
      </c>
      <c r="U20" s="29">
        <v>1054.9649999999999</v>
      </c>
      <c r="V20" s="18" t="s">
        <v>71</v>
      </c>
      <c r="W20" s="46">
        <f>Table212[[#This Row],[DEMZ]]-Table212[[#This Row],[KnownZ]]</f>
        <v>-0.25700000000006185</v>
      </c>
    </row>
    <row r="21" spans="1:23" x14ac:dyDescent="0.25">
      <c r="A21" s="28" t="s">
        <v>59</v>
      </c>
      <c r="B21" s="29">
        <v>25840339.973000001</v>
      </c>
      <c r="C21" s="29">
        <v>784451.30900000001</v>
      </c>
      <c r="D21" s="29">
        <v>828.87900000000002</v>
      </c>
      <c r="E21" s="29">
        <v>829.32299999999998</v>
      </c>
      <c r="F21" s="18" t="s">
        <v>71</v>
      </c>
      <c r="G21" s="29">
        <v>0.44400000000000001</v>
      </c>
      <c r="H21" s="14"/>
      <c r="I21" s="28" t="s">
        <v>59</v>
      </c>
      <c r="J21" s="29">
        <v>25840339.973000001</v>
      </c>
      <c r="K21" s="29">
        <v>784451.30900000001</v>
      </c>
      <c r="L21" s="29">
        <v>828.87900000000002</v>
      </c>
      <c r="M21" s="29">
        <v>829.28700000000003</v>
      </c>
      <c r="N21" s="18" t="s">
        <v>71</v>
      </c>
      <c r="O21" s="29">
        <v>0.40799999999999997</v>
      </c>
      <c r="P21" s="14"/>
      <c r="Q21" s="44" t="s">
        <v>59</v>
      </c>
      <c r="R21" s="29">
        <v>25840339.973000001</v>
      </c>
      <c r="S21" s="29">
        <v>784451.30900000001</v>
      </c>
      <c r="T21" s="29">
        <v>828.87900000000002</v>
      </c>
      <c r="U21" s="29">
        <v>829.28700000000003</v>
      </c>
      <c r="V21" s="18" t="s">
        <v>71</v>
      </c>
      <c r="W21" s="46">
        <f>Table212[[#This Row],[DEMZ]]-Table212[[#This Row],[KnownZ]]</f>
        <v>0.40800000000001546</v>
      </c>
    </row>
    <row r="22" spans="1:23" x14ac:dyDescent="0.25">
      <c r="A22" s="28" t="s">
        <v>60</v>
      </c>
      <c r="B22" s="29">
        <v>25888187.228</v>
      </c>
      <c r="C22" s="29">
        <v>807420.89399999997</v>
      </c>
      <c r="D22" s="29">
        <v>604.721</v>
      </c>
      <c r="E22" s="29">
        <v>604.851</v>
      </c>
      <c r="F22" s="18" t="s">
        <v>71</v>
      </c>
      <c r="G22" s="29">
        <v>0.13</v>
      </c>
      <c r="H22" s="14"/>
      <c r="I22" s="28" t="s">
        <v>60</v>
      </c>
      <c r="J22" s="29">
        <v>25888187.228</v>
      </c>
      <c r="K22" s="29">
        <v>807420.89399999997</v>
      </c>
      <c r="L22" s="29">
        <v>604.721</v>
      </c>
      <c r="M22" s="29">
        <v>604.851</v>
      </c>
      <c r="N22" s="18" t="s">
        <v>71</v>
      </c>
      <c r="O22" s="29">
        <v>0.13</v>
      </c>
      <c r="P22" s="14"/>
      <c r="Q22" s="44" t="s">
        <v>60</v>
      </c>
      <c r="R22" s="29">
        <v>25888187.228</v>
      </c>
      <c r="S22" s="29">
        <v>807420.89399999997</v>
      </c>
      <c r="T22" s="29">
        <v>604.721</v>
      </c>
      <c r="U22" s="29">
        <v>604.83900000000006</v>
      </c>
      <c r="V22" s="18" t="s">
        <v>71</v>
      </c>
      <c r="W22" s="46">
        <f>Table212[[#This Row],[DEMZ]]-Table212[[#This Row],[KnownZ]]</f>
        <v>0.11800000000005184</v>
      </c>
    </row>
    <row r="23" spans="1:23" x14ac:dyDescent="0.25">
      <c r="A23" s="28" t="s">
        <v>61</v>
      </c>
      <c r="B23" s="29">
        <v>25699062.258000001</v>
      </c>
      <c r="C23" s="29">
        <v>792760.027</v>
      </c>
      <c r="D23" s="29">
        <v>624.19899999999996</v>
      </c>
      <c r="E23" s="29">
        <v>624.23699999999997</v>
      </c>
      <c r="F23" s="18" t="s">
        <v>71</v>
      </c>
      <c r="G23" s="29">
        <v>3.7999999999999999E-2</v>
      </c>
      <c r="H23" s="14"/>
      <c r="I23" s="28" t="s">
        <v>61</v>
      </c>
      <c r="J23" s="29">
        <v>25699062.258000001</v>
      </c>
      <c r="K23" s="29">
        <v>792760.027</v>
      </c>
      <c r="L23" s="29">
        <v>624.19899999999996</v>
      </c>
      <c r="M23" s="29">
        <v>624.23699999999997</v>
      </c>
      <c r="N23" s="18" t="s">
        <v>71</v>
      </c>
      <c r="O23" s="29">
        <v>3.7999999999999999E-2</v>
      </c>
      <c r="P23" s="14"/>
      <c r="Q23" s="44" t="s">
        <v>61</v>
      </c>
      <c r="R23" s="29">
        <v>25699062.258000001</v>
      </c>
      <c r="S23" s="29">
        <v>792760.027</v>
      </c>
      <c r="T23" s="29">
        <v>624.19899999999996</v>
      </c>
      <c r="U23" s="29">
        <v>624.28399999999999</v>
      </c>
      <c r="V23" s="18" t="s">
        <v>71</v>
      </c>
      <c r="W23" s="46">
        <f>Table212[[#This Row],[DEMZ]]-Table212[[#This Row],[KnownZ]]</f>
        <v>8.500000000003638E-2</v>
      </c>
    </row>
    <row r="24" spans="1:23" x14ac:dyDescent="0.25">
      <c r="A24" s="28" t="s">
        <v>62</v>
      </c>
      <c r="B24" s="29">
        <v>25696530.129999999</v>
      </c>
      <c r="C24" s="29">
        <v>749525.08100000001</v>
      </c>
      <c r="D24" s="29">
        <v>738.572</v>
      </c>
      <c r="E24" s="29">
        <v>738.45699999999999</v>
      </c>
      <c r="F24" s="18" t="s">
        <v>71</v>
      </c>
      <c r="G24" s="29">
        <v>-0.115</v>
      </c>
      <c r="H24" s="14"/>
      <c r="I24" s="28" t="s">
        <v>62</v>
      </c>
      <c r="J24" s="29">
        <v>25696530.129999999</v>
      </c>
      <c r="K24" s="29">
        <v>749525.08100000001</v>
      </c>
      <c r="L24" s="29">
        <v>738.572</v>
      </c>
      <c r="M24" s="29">
        <v>738.45699999999999</v>
      </c>
      <c r="N24" s="18" t="s">
        <v>71</v>
      </c>
      <c r="O24" s="29">
        <v>-0.115</v>
      </c>
      <c r="P24" s="14"/>
      <c r="Q24" s="44" t="s">
        <v>62</v>
      </c>
      <c r="R24" s="29">
        <v>25696530.129999999</v>
      </c>
      <c r="S24" s="29">
        <v>749525.08100000001</v>
      </c>
      <c r="T24" s="29">
        <v>738.572</v>
      </c>
      <c r="U24" s="29">
        <v>738.404</v>
      </c>
      <c r="V24" s="18" t="s">
        <v>71</v>
      </c>
      <c r="W24" s="46">
        <f>Table212[[#This Row],[DEMZ]]-Table212[[#This Row],[KnownZ]]</f>
        <v>-0.16800000000000637</v>
      </c>
    </row>
    <row r="25" spans="1:23" x14ac:dyDescent="0.25">
      <c r="A25" s="28" t="s">
        <v>63</v>
      </c>
      <c r="B25" s="29">
        <v>25908261.557999998</v>
      </c>
      <c r="C25" s="29">
        <v>922207.03799999994</v>
      </c>
      <c r="D25" s="29">
        <v>1042.68</v>
      </c>
      <c r="E25" s="29">
        <v>1042.78</v>
      </c>
      <c r="F25" s="18" t="s">
        <v>71</v>
      </c>
      <c r="G25" s="29">
        <v>0.1</v>
      </c>
      <c r="H25" s="14"/>
      <c r="I25" s="28" t="s">
        <v>63</v>
      </c>
      <c r="J25" s="29">
        <v>25908261.557999998</v>
      </c>
      <c r="K25" s="29">
        <v>922207.03799999994</v>
      </c>
      <c r="L25" s="29">
        <v>1042.68</v>
      </c>
      <c r="M25" s="29">
        <v>1042.694</v>
      </c>
      <c r="N25" s="18" t="s">
        <v>71</v>
      </c>
      <c r="O25" s="29">
        <v>1.4E-2</v>
      </c>
      <c r="P25" s="14"/>
      <c r="Q25" s="44" t="s">
        <v>63</v>
      </c>
      <c r="R25" s="29">
        <v>25908261.557999998</v>
      </c>
      <c r="S25" s="29">
        <v>922207.03799999994</v>
      </c>
      <c r="T25" s="29">
        <v>1042.68</v>
      </c>
      <c r="U25" s="29">
        <v>1042.6790000000001</v>
      </c>
      <c r="V25" s="18" t="s">
        <v>71</v>
      </c>
      <c r="W25" s="46">
        <f>Table212[[#This Row],[DEMZ]]-Table212[[#This Row],[KnownZ]]</f>
        <v>-9.9999999997635314E-4</v>
      </c>
    </row>
    <row r="26" spans="1:23" x14ac:dyDescent="0.25">
      <c r="A26" s="28" t="s">
        <v>64</v>
      </c>
      <c r="B26" s="29">
        <v>25805208.837000001</v>
      </c>
      <c r="C26" s="29">
        <v>812788.07</v>
      </c>
      <c r="D26" s="29">
        <v>1275.845</v>
      </c>
      <c r="E26" s="29">
        <v>1276.1569999999999</v>
      </c>
      <c r="F26" s="18" t="s">
        <v>71</v>
      </c>
      <c r="G26" s="29">
        <v>0.312</v>
      </c>
      <c r="H26" s="14"/>
      <c r="I26" s="28" t="s">
        <v>64</v>
      </c>
      <c r="J26" s="29">
        <v>25805208.837000001</v>
      </c>
      <c r="K26" s="29">
        <v>812788.07</v>
      </c>
      <c r="L26" s="29">
        <v>1275.845</v>
      </c>
      <c r="M26" s="29">
        <v>1276.1569999999999</v>
      </c>
      <c r="N26" s="18" t="s">
        <v>71</v>
      </c>
      <c r="O26" s="29">
        <v>0.312</v>
      </c>
      <c r="P26" s="14"/>
      <c r="Q26" s="44" t="s">
        <v>64</v>
      </c>
      <c r="R26" s="29">
        <v>25805208.837000001</v>
      </c>
      <c r="S26" s="29">
        <v>812788.07</v>
      </c>
      <c r="T26" s="29">
        <v>1275.845</v>
      </c>
      <c r="U26" s="29">
        <v>1276.1489999999999</v>
      </c>
      <c r="V26" s="18" t="s">
        <v>71</v>
      </c>
      <c r="W26" s="46">
        <f>Table212[[#This Row],[DEMZ]]-Table212[[#This Row],[KnownZ]]</f>
        <v>0.30399999999985994</v>
      </c>
    </row>
    <row r="27" spans="1:23" x14ac:dyDescent="0.25">
      <c r="A27" s="28" t="s">
        <v>65</v>
      </c>
      <c r="B27" s="29">
        <v>25962423.449999999</v>
      </c>
      <c r="C27" s="29">
        <v>938494.60400000005</v>
      </c>
      <c r="D27" s="29">
        <v>753.79499999999996</v>
      </c>
      <c r="E27" s="29">
        <v>753.74599999999998</v>
      </c>
      <c r="F27" s="18" t="s">
        <v>71</v>
      </c>
      <c r="G27" s="29">
        <v>-4.9000000000000002E-2</v>
      </c>
      <c r="H27" s="14"/>
      <c r="I27" s="28" t="s">
        <v>65</v>
      </c>
      <c r="J27" s="29">
        <v>25962423.449999999</v>
      </c>
      <c r="K27" s="29">
        <v>938494.60400000005</v>
      </c>
      <c r="L27" s="29">
        <v>753.79499999999996</v>
      </c>
      <c r="M27" s="29">
        <v>753.74599999999998</v>
      </c>
      <c r="N27" s="18" t="s">
        <v>71</v>
      </c>
      <c r="O27" s="29">
        <v>-4.9000000000000002E-2</v>
      </c>
      <c r="P27" s="14"/>
      <c r="Q27" s="44" t="s">
        <v>65</v>
      </c>
      <c r="R27" s="29">
        <v>25962423.449999999</v>
      </c>
      <c r="S27" s="29">
        <v>938494.60400000005</v>
      </c>
      <c r="T27" s="29">
        <v>753.79499999999996</v>
      </c>
      <c r="U27" s="29">
        <v>753.74</v>
      </c>
      <c r="V27" s="18" t="s">
        <v>71</v>
      </c>
      <c r="W27" s="46">
        <f>Table212[[#This Row],[DEMZ]]-Table212[[#This Row],[KnownZ]]</f>
        <v>-5.4999999999949978E-2</v>
      </c>
    </row>
    <row r="28" spans="1:23" x14ac:dyDescent="0.25">
      <c r="A28" s="28" t="s">
        <v>66</v>
      </c>
      <c r="B28" s="29">
        <v>25840467.828000002</v>
      </c>
      <c r="C28" s="29">
        <v>896046.83499999996</v>
      </c>
      <c r="D28" s="29">
        <v>608.79</v>
      </c>
      <c r="E28" s="29">
        <v>608.81700000000001</v>
      </c>
      <c r="F28" s="18" t="s">
        <v>71</v>
      </c>
      <c r="G28" s="29">
        <v>2.7E-2</v>
      </c>
      <c r="H28" s="14"/>
      <c r="I28" s="28" t="s">
        <v>66</v>
      </c>
      <c r="J28" s="29">
        <v>25840467.828000002</v>
      </c>
      <c r="K28" s="29">
        <v>896046.83499999996</v>
      </c>
      <c r="L28" s="29">
        <v>608.79</v>
      </c>
      <c r="M28" s="29">
        <v>608.81700000000001</v>
      </c>
      <c r="N28" s="18" t="s">
        <v>71</v>
      </c>
      <c r="O28" s="29">
        <v>2.7E-2</v>
      </c>
      <c r="P28" s="14"/>
      <c r="Q28" s="44" t="s">
        <v>66</v>
      </c>
      <c r="R28" s="29">
        <v>25840467.828000002</v>
      </c>
      <c r="S28" s="29">
        <v>896046.83499999996</v>
      </c>
      <c r="T28" s="29">
        <v>608.79</v>
      </c>
      <c r="U28" s="29">
        <v>608.84100000000001</v>
      </c>
      <c r="V28" s="18" t="s">
        <v>71</v>
      </c>
      <c r="W28" s="46">
        <f>Table212[[#This Row],[DEMZ]]-Table212[[#This Row],[KnownZ]]</f>
        <v>5.1000000000044565E-2</v>
      </c>
    </row>
    <row r="29" spans="1:23" x14ac:dyDescent="0.25">
      <c r="A29" s="28" t="s">
        <v>67</v>
      </c>
      <c r="B29" s="29">
        <v>25818321.859999999</v>
      </c>
      <c r="C29" s="29">
        <v>869223.245</v>
      </c>
      <c r="D29" s="29">
        <v>853.70600000000002</v>
      </c>
      <c r="E29" s="29">
        <v>853.87699999999995</v>
      </c>
      <c r="F29" s="18" t="s">
        <v>71</v>
      </c>
      <c r="G29" s="29">
        <v>0.17100000000000001</v>
      </c>
      <c r="H29" s="14"/>
      <c r="I29" s="28" t="s">
        <v>67</v>
      </c>
      <c r="J29" s="29">
        <v>25818321.859999999</v>
      </c>
      <c r="K29" s="29">
        <v>869223.245</v>
      </c>
      <c r="L29" s="29">
        <v>853.70600000000002</v>
      </c>
      <c r="M29" s="29">
        <v>853.87699999999995</v>
      </c>
      <c r="N29" s="18" t="s">
        <v>71</v>
      </c>
      <c r="O29" s="29">
        <v>0.17100000000000001</v>
      </c>
      <c r="P29" s="14"/>
      <c r="Q29" s="44" t="s">
        <v>67</v>
      </c>
      <c r="R29" s="29">
        <v>25818321.859999999</v>
      </c>
      <c r="S29" s="29">
        <v>869223.245</v>
      </c>
      <c r="T29" s="29">
        <v>853.70600000000002</v>
      </c>
      <c r="U29" s="29">
        <v>853.86300000000006</v>
      </c>
      <c r="V29" s="18" t="s">
        <v>71</v>
      </c>
      <c r="W29" s="46">
        <f>Table212[[#This Row],[DEMZ]]-Table212[[#This Row],[KnownZ]]</f>
        <v>0.15700000000003911</v>
      </c>
    </row>
    <row r="30" spans="1:23" x14ac:dyDescent="0.25">
      <c r="A30" s="28" t="s">
        <v>68</v>
      </c>
      <c r="B30" s="29">
        <v>25891388.493999999</v>
      </c>
      <c r="C30" s="29">
        <v>874070.48600000003</v>
      </c>
      <c r="D30" s="29">
        <v>603.88599999999997</v>
      </c>
      <c r="E30" s="29">
        <v>604.10599999999999</v>
      </c>
      <c r="F30" s="18" t="s">
        <v>71</v>
      </c>
      <c r="G30" s="29">
        <v>0.22</v>
      </c>
      <c r="H30" s="14"/>
      <c r="I30" s="28" t="s">
        <v>68</v>
      </c>
      <c r="J30" s="29">
        <v>25891388.493999999</v>
      </c>
      <c r="K30" s="29">
        <v>874070.48600000003</v>
      </c>
      <c r="L30" s="29">
        <v>603.88599999999997</v>
      </c>
      <c r="M30" s="29">
        <v>604.10599999999999</v>
      </c>
      <c r="N30" s="18" t="s">
        <v>71</v>
      </c>
      <c r="O30" s="29">
        <v>0.22</v>
      </c>
      <c r="P30" s="14"/>
      <c r="Q30" s="44" t="s">
        <v>68</v>
      </c>
      <c r="R30" s="29">
        <v>25891388.493999999</v>
      </c>
      <c r="S30" s="29">
        <v>874070.48600000003</v>
      </c>
      <c r="T30" s="29">
        <v>603.88599999999997</v>
      </c>
      <c r="U30" s="29">
        <v>604.01199999999994</v>
      </c>
      <c r="V30" s="18" t="s">
        <v>71</v>
      </c>
      <c r="W30" s="46">
        <f>Table212[[#This Row],[DEMZ]]-Table212[[#This Row],[KnownZ]]</f>
        <v>0.12599999999997635</v>
      </c>
    </row>
    <row r="31" spans="1:23" x14ac:dyDescent="0.25">
      <c r="A31" s="28" t="s">
        <v>69</v>
      </c>
      <c r="B31" s="29">
        <v>25938653.800999999</v>
      </c>
      <c r="C31" s="29">
        <v>880077.103</v>
      </c>
      <c r="D31" s="29">
        <v>609.41</v>
      </c>
      <c r="E31" s="29">
        <v>609.39700000000005</v>
      </c>
      <c r="F31" s="18" t="s">
        <v>71</v>
      </c>
      <c r="G31" s="29">
        <v>-1.2999999999999999E-2</v>
      </c>
      <c r="I31" s="28" t="s">
        <v>69</v>
      </c>
      <c r="J31" s="29">
        <v>25938653.800999999</v>
      </c>
      <c r="K31" s="29">
        <v>880077.103</v>
      </c>
      <c r="L31" s="29">
        <v>609.41</v>
      </c>
      <c r="M31" s="29">
        <v>609.39700000000005</v>
      </c>
      <c r="N31" s="18" t="s">
        <v>71</v>
      </c>
      <c r="O31" s="29">
        <v>-1.2999999999999999E-2</v>
      </c>
      <c r="Q31" s="44" t="s">
        <v>69</v>
      </c>
      <c r="R31" s="29">
        <v>25938653.800999999</v>
      </c>
      <c r="S31" s="29">
        <v>880077.103</v>
      </c>
      <c r="T31" s="29">
        <v>609.41</v>
      </c>
      <c r="U31" s="29">
        <v>609.39099999999996</v>
      </c>
      <c r="V31" s="18" t="s">
        <v>71</v>
      </c>
      <c r="W31" s="47">
        <f>Table212[[#This Row],[DEMZ]]-Table212[[#This Row],[KnownZ]]</f>
        <v>-1.9000000000005457E-2</v>
      </c>
    </row>
    <row r="32" spans="1:23" x14ac:dyDescent="0.25">
      <c r="A32" s="28" t="s">
        <v>70</v>
      </c>
      <c r="B32" s="29">
        <v>25925768.329999998</v>
      </c>
      <c r="C32" s="29">
        <v>962866.71299999999</v>
      </c>
      <c r="D32" s="29">
        <v>612.22699999999998</v>
      </c>
      <c r="E32" s="29">
        <v>612.23299999999995</v>
      </c>
      <c r="F32" s="18" t="s">
        <v>71</v>
      </c>
      <c r="G32" s="29">
        <v>6.0000000000000001E-3</v>
      </c>
      <c r="I32" s="28" t="s">
        <v>70</v>
      </c>
      <c r="J32" s="29">
        <v>25925768.329999998</v>
      </c>
      <c r="K32" s="29">
        <v>962866.71299999999</v>
      </c>
      <c r="L32" s="29">
        <v>612.22699999999998</v>
      </c>
      <c r="M32" s="29">
        <v>612.23299999999995</v>
      </c>
      <c r="N32" s="18" t="s">
        <v>71</v>
      </c>
      <c r="O32" s="29">
        <v>6.0000000000000001E-3</v>
      </c>
      <c r="Q32" s="48" t="s">
        <v>70</v>
      </c>
      <c r="R32" s="37">
        <v>25925768.329999998</v>
      </c>
      <c r="S32" s="37">
        <v>962866.71299999999</v>
      </c>
      <c r="T32" s="37">
        <v>612.22699999999998</v>
      </c>
      <c r="U32" s="29">
        <v>612.303</v>
      </c>
      <c r="V32" s="49" t="s">
        <v>71</v>
      </c>
      <c r="W32" s="50">
        <f>Table212[[#This Row],[DEMZ]]-Table212[[#This Row],[KnownZ]]</f>
        <v>7.6000000000021828E-2</v>
      </c>
    </row>
    <row r="35" spans="1:15" x14ac:dyDescent="0.25">
      <c r="A35" s="30"/>
      <c r="B35" s="31"/>
      <c r="C35" s="31"/>
      <c r="D35" s="31"/>
      <c r="E35" s="31"/>
      <c r="F35" s="31"/>
      <c r="O35" s="1"/>
    </row>
    <row r="36" spans="1:15" x14ac:dyDescent="0.25">
      <c r="A36" s="30"/>
      <c r="B36" s="31"/>
      <c r="C36" s="31"/>
      <c r="D36" s="31"/>
      <c r="E36" s="31"/>
      <c r="F36" s="31"/>
      <c r="O36" s="1"/>
    </row>
    <row r="37" spans="1:15" x14ac:dyDescent="0.25">
      <c r="A37" s="30"/>
      <c r="B37" s="31"/>
      <c r="C37" s="31"/>
      <c r="D37" s="31"/>
      <c r="E37" s="31"/>
      <c r="F37" s="31"/>
      <c r="O37" s="1"/>
    </row>
    <row r="38" spans="1:15" x14ac:dyDescent="0.25">
      <c r="A38" s="30"/>
      <c r="B38" s="31"/>
      <c r="C38" s="31"/>
      <c r="D38" s="31"/>
      <c r="E38" s="31"/>
      <c r="F38" s="31"/>
      <c r="O38" s="1"/>
    </row>
    <row r="39" spans="1:15" x14ac:dyDescent="0.25">
      <c r="A39" s="30"/>
      <c r="B39" s="31"/>
      <c r="C39" s="31"/>
      <c r="D39" s="31"/>
      <c r="E39" s="31"/>
      <c r="F39" s="31"/>
      <c r="O39" s="1"/>
    </row>
    <row r="40" spans="1:15" x14ac:dyDescent="0.25">
      <c r="A40" s="30"/>
      <c r="B40" s="31"/>
      <c r="C40" s="31"/>
      <c r="D40" s="31"/>
      <c r="E40" s="31"/>
      <c r="F40" s="31"/>
      <c r="O40" s="1"/>
    </row>
    <row r="41" spans="1:15" x14ac:dyDescent="0.25">
      <c r="A41" s="30"/>
      <c r="B41" s="31"/>
      <c r="C41" s="31"/>
      <c r="D41" s="31"/>
      <c r="E41" s="31"/>
      <c r="F41" s="31"/>
      <c r="O41" s="1"/>
    </row>
    <row r="42" spans="1:15" x14ac:dyDescent="0.25">
      <c r="A42" s="30"/>
      <c r="B42" s="31"/>
      <c r="C42" s="31"/>
      <c r="D42" s="31"/>
      <c r="E42" s="31"/>
      <c r="F42" s="31"/>
      <c r="O42" s="1"/>
    </row>
    <row r="43" spans="1:15" x14ac:dyDescent="0.25">
      <c r="A43" s="30"/>
      <c r="B43" s="31"/>
      <c r="C43" s="31"/>
      <c r="D43" s="31"/>
      <c r="E43" s="31"/>
      <c r="F43" s="31"/>
      <c r="O43" s="1"/>
    </row>
    <row r="44" spans="1:15" x14ac:dyDescent="0.25">
      <c r="A44" s="30"/>
      <c r="B44" s="31"/>
      <c r="C44" s="31"/>
      <c r="D44" s="31"/>
      <c r="E44" s="31"/>
      <c r="F44" s="31"/>
      <c r="O44" s="1"/>
    </row>
    <row r="45" spans="1:15" x14ac:dyDescent="0.25">
      <c r="A45" s="30"/>
      <c r="B45" s="31"/>
      <c r="C45" s="31"/>
      <c r="D45" s="31"/>
      <c r="E45" s="31"/>
      <c r="F45" s="31"/>
      <c r="O45" s="1"/>
    </row>
    <row r="46" spans="1:15" x14ac:dyDescent="0.25">
      <c r="A46" s="30"/>
      <c r="B46" s="31"/>
      <c r="C46" s="31"/>
      <c r="D46" s="31"/>
      <c r="E46" s="31"/>
      <c r="F46" s="31"/>
      <c r="O46" s="1"/>
    </row>
    <row r="47" spans="1:15" x14ac:dyDescent="0.25">
      <c r="A47" s="30"/>
      <c r="B47" s="31"/>
      <c r="C47" s="31"/>
      <c r="D47" s="31"/>
      <c r="E47" s="31"/>
      <c r="F47" s="31"/>
      <c r="O47" s="1"/>
    </row>
    <row r="48" spans="1:15" x14ac:dyDescent="0.25">
      <c r="A48" s="30"/>
      <c r="B48" s="31"/>
      <c r="C48" s="31"/>
      <c r="D48" s="31"/>
      <c r="E48" s="31"/>
      <c r="F48" s="31"/>
      <c r="O48" s="1"/>
    </row>
    <row r="49" spans="1:15" x14ac:dyDescent="0.25">
      <c r="A49" s="30"/>
      <c r="B49" s="31"/>
      <c r="C49" s="31"/>
      <c r="D49" s="31"/>
      <c r="E49" s="31"/>
      <c r="F49" s="31"/>
      <c r="O49" s="1"/>
    </row>
    <row r="50" spans="1:15" x14ac:dyDescent="0.25">
      <c r="A50" s="30"/>
      <c r="B50" s="31"/>
      <c r="C50" s="31"/>
      <c r="D50" s="31"/>
      <c r="E50" s="31"/>
      <c r="F50" s="31"/>
      <c r="O50" s="1"/>
    </row>
    <row r="51" spans="1:15" x14ac:dyDescent="0.25">
      <c r="A51" s="30"/>
      <c r="B51" s="31"/>
      <c r="C51" s="31"/>
      <c r="D51" s="31"/>
      <c r="E51" s="31"/>
      <c r="F51" s="31"/>
      <c r="O51" s="1"/>
    </row>
    <row r="52" spans="1:15" x14ac:dyDescent="0.25">
      <c r="A52" s="30"/>
      <c r="B52" s="31"/>
      <c r="C52" s="31"/>
      <c r="D52" s="31"/>
      <c r="E52" s="31"/>
      <c r="F52" s="31"/>
      <c r="O52" s="1"/>
    </row>
    <row r="53" spans="1:15" x14ac:dyDescent="0.25">
      <c r="A53" s="30"/>
      <c r="B53" s="31"/>
      <c r="C53" s="31"/>
      <c r="D53" s="31"/>
      <c r="E53" s="31"/>
      <c r="F53" s="31"/>
      <c r="O53" s="1"/>
    </row>
    <row r="54" spans="1:15" x14ac:dyDescent="0.25">
      <c r="A54" s="30"/>
      <c r="B54" s="31"/>
      <c r="C54" s="31"/>
      <c r="D54" s="31"/>
      <c r="E54" s="31"/>
      <c r="F54" s="31"/>
      <c r="O54" s="1"/>
    </row>
    <row r="55" spans="1:15" x14ac:dyDescent="0.25">
      <c r="A55" s="30"/>
      <c r="B55" s="31"/>
      <c r="C55" s="31"/>
      <c r="D55" s="31"/>
      <c r="E55" s="31"/>
      <c r="F55" s="31"/>
      <c r="O55" s="1"/>
    </row>
    <row r="56" spans="1:15" x14ac:dyDescent="0.25">
      <c r="A56" s="30"/>
      <c r="B56" s="31"/>
      <c r="C56" s="31"/>
      <c r="D56" s="31"/>
      <c r="E56" s="31"/>
      <c r="F56" s="31"/>
      <c r="O56" s="1"/>
    </row>
    <row r="57" spans="1:15" x14ac:dyDescent="0.25">
      <c r="A57" s="30"/>
      <c r="B57" s="31"/>
      <c r="C57" s="31"/>
      <c r="D57" s="31"/>
      <c r="E57" s="31"/>
      <c r="F57" s="31"/>
      <c r="O57" s="1"/>
    </row>
    <row r="58" spans="1:15" x14ac:dyDescent="0.25">
      <c r="A58" s="30"/>
      <c r="B58" s="31"/>
      <c r="C58" s="31"/>
      <c r="D58" s="31"/>
      <c r="E58" s="31"/>
      <c r="F58" s="31"/>
      <c r="O58" s="1"/>
    </row>
    <row r="59" spans="1:15" x14ac:dyDescent="0.25">
      <c r="A59" s="30"/>
      <c r="B59" s="31"/>
      <c r="C59" s="31"/>
      <c r="D59" s="31"/>
      <c r="E59" s="31"/>
      <c r="F59" s="31"/>
      <c r="O59" s="1"/>
    </row>
    <row r="60" spans="1:15" x14ac:dyDescent="0.25">
      <c r="A60" s="30"/>
      <c r="B60" s="31"/>
      <c r="C60" s="31"/>
      <c r="D60" s="31"/>
      <c r="E60" s="31"/>
      <c r="F60" s="31"/>
      <c r="O60" s="1"/>
    </row>
    <row r="61" spans="1:15" x14ac:dyDescent="0.25">
      <c r="A61" s="30"/>
      <c r="B61" s="31"/>
      <c r="C61" s="31"/>
      <c r="D61" s="31"/>
      <c r="E61" s="31"/>
      <c r="F61" s="31"/>
      <c r="O61" s="1"/>
    </row>
    <row r="62" spans="1:15" x14ac:dyDescent="0.25">
      <c r="A62" s="30"/>
      <c r="B62" s="31"/>
      <c r="C62" s="31"/>
      <c r="D62" s="31"/>
      <c r="E62" s="31"/>
      <c r="F62" s="31"/>
      <c r="O62" s="1"/>
    </row>
    <row r="63" spans="1:15" x14ac:dyDescent="0.25">
      <c r="A63" s="30"/>
      <c r="B63" s="31"/>
      <c r="C63" s="31"/>
      <c r="D63" s="31"/>
      <c r="E63" s="31"/>
      <c r="F63" s="31"/>
      <c r="O63" s="1"/>
    </row>
    <row r="64" spans="1:15" x14ac:dyDescent="0.25">
      <c r="A64" s="30"/>
      <c r="B64" s="31"/>
      <c r="C64" s="31"/>
      <c r="D64" s="31"/>
      <c r="E64" s="31"/>
      <c r="F64" s="31"/>
      <c r="O64" s="1"/>
    </row>
    <row r="65" spans="15:15" x14ac:dyDescent="0.25">
      <c r="O65" s="1"/>
    </row>
    <row r="66" spans="15:15" x14ac:dyDescent="0.25">
      <c r="O66" s="1"/>
    </row>
    <row r="67" spans="15:15" x14ac:dyDescent="0.25">
      <c r="O67" s="1"/>
    </row>
    <row r="68" spans="15:15" x14ac:dyDescent="0.25">
      <c r="O68" s="1"/>
    </row>
    <row r="69" spans="15:15" x14ac:dyDescent="0.25">
      <c r="O69" s="1"/>
    </row>
    <row r="70" spans="15:15" x14ac:dyDescent="0.25">
      <c r="O70" s="1"/>
    </row>
    <row r="71" spans="15:15" x14ac:dyDescent="0.25">
      <c r="O71" s="1"/>
    </row>
    <row r="72" spans="15:15" x14ac:dyDescent="0.25">
      <c r="O72" s="1"/>
    </row>
    <row r="73" spans="15:15" x14ac:dyDescent="0.25">
      <c r="O73" s="1"/>
    </row>
    <row r="74" spans="15:15" x14ac:dyDescent="0.25">
      <c r="O74" s="1"/>
    </row>
    <row r="75" spans="15:15" x14ac:dyDescent="0.25">
      <c r="O75" s="1"/>
    </row>
    <row r="76" spans="15:15" x14ac:dyDescent="0.25">
      <c r="O76" s="1"/>
    </row>
    <row r="77" spans="15:15" x14ac:dyDescent="0.25">
      <c r="O77" s="1"/>
    </row>
    <row r="78" spans="15:15" x14ac:dyDescent="0.25">
      <c r="O78" s="1"/>
    </row>
    <row r="79" spans="15:15" x14ac:dyDescent="0.25">
      <c r="O79" s="1"/>
    </row>
    <row r="80" spans="15:15" x14ac:dyDescent="0.25">
      <c r="O80" s="1"/>
    </row>
    <row r="81" spans="15:15" x14ac:dyDescent="0.25">
      <c r="O81" s="1"/>
    </row>
    <row r="82" spans="15:15" x14ac:dyDescent="0.25">
      <c r="O82" s="1"/>
    </row>
    <row r="83" spans="15:15" x14ac:dyDescent="0.25">
      <c r="O83" s="1"/>
    </row>
    <row r="84" spans="15:15" x14ac:dyDescent="0.25">
      <c r="O84" s="1"/>
    </row>
    <row r="85" spans="15:15" x14ac:dyDescent="0.25">
      <c r="O85" s="1"/>
    </row>
    <row r="86" spans="15:15" x14ac:dyDescent="0.25">
      <c r="O86" s="1"/>
    </row>
    <row r="87" spans="15:15" x14ac:dyDescent="0.25">
      <c r="O87" s="1"/>
    </row>
    <row r="88" spans="15:15" x14ac:dyDescent="0.25">
      <c r="O88" s="1"/>
    </row>
    <row r="89" spans="15:15" x14ac:dyDescent="0.25">
      <c r="O89" s="1"/>
    </row>
    <row r="90" spans="15:15" x14ac:dyDescent="0.25">
      <c r="O90" s="1"/>
    </row>
    <row r="91" spans="15:15" x14ac:dyDescent="0.25">
      <c r="O91" s="1"/>
    </row>
    <row r="92" spans="15:15" x14ac:dyDescent="0.25">
      <c r="O92" s="1"/>
    </row>
    <row r="93" spans="15:15" x14ac:dyDescent="0.25">
      <c r="O93" s="1"/>
    </row>
    <row r="94" spans="15:15" x14ac:dyDescent="0.25">
      <c r="O94" s="1"/>
    </row>
    <row r="95" spans="15:15" x14ac:dyDescent="0.25">
      <c r="O95" s="1"/>
    </row>
    <row r="96" spans="15:15" x14ac:dyDescent="0.25">
      <c r="O96" s="1"/>
    </row>
    <row r="97" spans="15:15" x14ac:dyDescent="0.25">
      <c r="O97" s="1"/>
    </row>
    <row r="98" spans="15:15" x14ac:dyDescent="0.25">
      <c r="O98" s="1"/>
    </row>
    <row r="99" spans="15:15" x14ac:dyDescent="0.25">
      <c r="O99" s="1"/>
    </row>
    <row r="100" spans="15:15" x14ac:dyDescent="0.25">
      <c r="O100" s="1"/>
    </row>
    <row r="101" spans="15:15" x14ac:dyDescent="0.25">
      <c r="O101" s="1"/>
    </row>
    <row r="102" spans="15:15" x14ac:dyDescent="0.25">
      <c r="O102" s="1"/>
    </row>
    <row r="103" spans="15:15" x14ac:dyDescent="0.25">
      <c r="O103" s="1"/>
    </row>
    <row r="104" spans="15:15" x14ac:dyDescent="0.25">
      <c r="O104" s="1"/>
    </row>
    <row r="105" spans="15:15" x14ac:dyDescent="0.25">
      <c r="O105" s="1"/>
    </row>
    <row r="106" spans="15:15" x14ac:dyDescent="0.25">
      <c r="O106" s="1"/>
    </row>
    <row r="107" spans="15:15" x14ac:dyDescent="0.25">
      <c r="O107" s="1"/>
    </row>
    <row r="108" spans="15:15" x14ac:dyDescent="0.25">
      <c r="O108" s="1"/>
    </row>
    <row r="109" spans="15:15" x14ac:dyDescent="0.25">
      <c r="O109" s="1"/>
    </row>
    <row r="110" spans="15:15" x14ac:dyDescent="0.25">
      <c r="O110" s="1"/>
    </row>
    <row r="111" spans="15:15" x14ac:dyDescent="0.25">
      <c r="O111" s="1"/>
    </row>
    <row r="112" spans="15:15" x14ac:dyDescent="0.25">
      <c r="O112" s="1"/>
    </row>
    <row r="113" spans="15:15" x14ac:dyDescent="0.25">
      <c r="O113" s="1"/>
    </row>
    <row r="114" spans="15:15" x14ac:dyDescent="0.25">
      <c r="O114" s="1"/>
    </row>
    <row r="115" spans="15:15" x14ac:dyDescent="0.25">
      <c r="O115" s="1"/>
    </row>
    <row r="116" spans="15:15" x14ac:dyDescent="0.25">
      <c r="O116" s="1"/>
    </row>
    <row r="117" spans="15:15" x14ac:dyDescent="0.25">
      <c r="O117" s="1"/>
    </row>
    <row r="118" spans="15:15" x14ac:dyDescent="0.25">
      <c r="O118" s="1"/>
    </row>
    <row r="119" spans="15:15" x14ac:dyDescent="0.25">
      <c r="O119" s="1"/>
    </row>
    <row r="120" spans="15:15" x14ac:dyDescent="0.25">
      <c r="O120" s="1"/>
    </row>
    <row r="121" spans="15:15" x14ac:dyDescent="0.25">
      <c r="O121" s="1"/>
    </row>
    <row r="122" spans="15:15" x14ac:dyDescent="0.25">
      <c r="O122" s="1"/>
    </row>
    <row r="123" spans="15:15" x14ac:dyDescent="0.25">
      <c r="O123" s="1"/>
    </row>
    <row r="124" spans="15:15" x14ac:dyDescent="0.25">
      <c r="O124" s="1"/>
    </row>
    <row r="125" spans="15:15" x14ac:dyDescent="0.25">
      <c r="O125" s="1"/>
    </row>
    <row r="126" spans="15:15" x14ac:dyDescent="0.25">
      <c r="O126" s="1"/>
    </row>
    <row r="127" spans="15:15" x14ac:dyDescent="0.25">
      <c r="O127" s="1"/>
    </row>
    <row r="128" spans="15:15" x14ac:dyDescent="0.25">
      <c r="O128" s="1"/>
    </row>
  </sheetData>
  <mergeCells count="3">
    <mergeCell ref="A1:G1"/>
    <mergeCell ref="I1:O1"/>
    <mergeCell ref="Q1:W1"/>
  </mergeCells>
  <pageMargins left="0.7" right="0.7" top="0.75" bottom="0.75" header="0.3" footer="0.3"/>
  <pageSetup orientation="portrait" r:id="rId1"/>
  <tableParts count="3">
    <tablePart r:id="rId2"/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9"/>
  <sheetViews>
    <sheetView workbookViewId="0">
      <selection activeCell="A25" sqref="A25"/>
    </sheetView>
  </sheetViews>
  <sheetFormatPr defaultRowHeight="15" x14ac:dyDescent="0.25"/>
  <cols>
    <col min="1" max="1" width="12.85546875" style="30" bestFit="1" customWidth="1"/>
    <col min="2" max="2" width="12.5703125" style="31" bestFit="1" customWidth="1"/>
    <col min="3" max="3" width="13.85546875" style="31" bestFit="1" customWidth="1"/>
    <col min="4" max="4" width="13.42578125" style="31" bestFit="1" customWidth="1"/>
    <col min="5" max="5" width="12.28515625" style="31" bestFit="1" customWidth="1"/>
    <col min="6" max="6" width="16.42578125" style="30" bestFit="1" customWidth="1"/>
    <col min="7" max="7" width="11.85546875" style="31" bestFit="1" customWidth="1"/>
    <col min="8" max="8" width="9.85546875" style="31" bestFit="1" customWidth="1"/>
    <col min="9" max="9" width="2.7109375" style="30" customWidth="1"/>
    <col min="10" max="10" width="12.85546875" style="30" bestFit="1" customWidth="1"/>
    <col min="11" max="11" width="12.5703125" style="30" bestFit="1" customWidth="1"/>
    <col min="12" max="12" width="13.85546875" style="30" bestFit="1" customWidth="1"/>
    <col min="13" max="13" width="13.42578125" style="30" bestFit="1" customWidth="1"/>
    <col min="14" max="14" width="12.28515625" style="30" bestFit="1" customWidth="1"/>
    <col min="15" max="15" width="16.42578125" style="30" bestFit="1" customWidth="1"/>
    <col min="16" max="16" width="11.85546875" style="30" bestFit="1" customWidth="1"/>
    <col min="17" max="17" width="9.85546875" style="30" bestFit="1" customWidth="1"/>
    <col min="18" max="18" width="2.7109375" style="30" customWidth="1"/>
    <col min="19" max="19" width="12.85546875" style="30" bestFit="1" customWidth="1"/>
    <col min="20" max="20" width="12.5703125" style="31" bestFit="1" customWidth="1"/>
    <col min="21" max="21" width="13.85546875" style="31" bestFit="1" customWidth="1"/>
    <col min="22" max="22" width="13.42578125" style="31" bestFit="1" customWidth="1"/>
    <col min="23" max="23" width="12.28515625" style="31" bestFit="1" customWidth="1"/>
    <col min="24" max="24" width="16.42578125" style="30" bestFit="1" customWidth="1"/>
    <col min="25" max="25" width="11.85546875" style="31" bestFit="1" customWidth="1"/>
    <col min="26" max="26" width="2.7109375" style="30" customWidth="1"/>
    <col min="27" max="27" width="18.140625" style="30" bestFit="1" customWidth="1"/>
    <col min="28" max="28" width="8.140625" style="30" bestFit="1" customWidth="1"/>
    <col min="29" max="16384" width="9.140625" style="30"/>
  </cols>
  <sheetData>
    <row r="1" spans="1:28" x14ac:dyDescent="0.25">
      <c r="A1" s="43" t="s">
        <v>13</v>
      </c>
      <c r="B1" s="43"/>
      <c r="C1" s="43"/>
      <c r="D1" s="43"/>
      <c r="E1" s="43"/>
      <c r="F1" s="43"/>
      <c r="G1" s="43"/>
      <c r="H1" s="43"/>
      <c r="I1" s="14"/>
      <c r="J1" s="43" t="s">
        <v>38</v>
      </c>
      <c r="K1" s="43"/>
      <c r="L1" s="43"/>
      <c r="M1" s="43"/>
      <c r="N1" s="43"/>
      <c r="O1" s="43"/>
      <c r="P1" s="43"/>
      <c r="Q1" s="43"/>
      <c r="R1" s="14"/>
      <c r="S1" s="39" t="s">
        <v>37</v>
      </c>
      <c r="T1" s="39"/>
      <c r="U1" s="39"/>
      <c r="V1" s="39"/>
      <c r="W1" s="39"/>
      <c r="X1" s="39"/>
      <c r="Y1" s="40"/>
      <c r="Z1" s="1"/>
      <c r="AA1" s="2" t="s">
        <v>14</v>
      </c>
      <c r="AB1" s="19">
        <f>_xlfn.PERCENTILE.INC(H:H, 0.95)</f>
        <v>0.58899999999999997</v>
      </c>
    </row>
    <row r="2" spans="1:28" x14ac:dyDescent="0.25">
      <c r="A2" s="15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7" t="s">
        <v>6</v>
      </c>
      <c r="H2" s="16" t="s">
        <v>8</v>
      </c>
      <c r="I2" s="14"/>
      <c r="J2" s="15" t="s">
        <v>0</v>
      </c>
      <c r="K2" s="16" t="s">
        <v>1</v>
      </c>
      <c r="L2" s="16" t="s">
        <v>2</v>
      </c>
      <c r="M2" s="16" t="s">
        <v>3</v>
      </c>
      <c r="N2" s="16" t="s">
        <v>12</v>
      </c>
      <c r="O2" s="16" t="s">
        <v>5</v>
      </c>
      <c r="P2" s="17" t="s">
        <v>6</v>
      </c>
      <c r="Q2" s="16" t="s">
        <v>8</v>
      </c>
      <c r="R2" s="14"/>
      <c r="S2" s="20" t="s">
        <v>0</v>
      </c>
      <c r="T2" s="16" t="s">
        <v>1</v>
      </c>
      <c r="U2" s="16" t="s">
        <v>2</v>
      </c>
      <c r="V2" s="16" t="s">
        <v>3</v>
      </c>
      <c r="W2" s="16" t="s">
        <v>4</v>
      </c>
      <c r="X2" s="21" t="s">
        <v>5</v>
      </c>
      <c r="Y2" s="17" t="s">
        <v>6</v>
      </c>
      <c r="Z2" s="1"/>
    </row>
    <row r="3" spans="1:28" x14ac:dyDescent="0.25">
      <c r="A3" s="28" t="s">
        <v>72</v>
      </c>
      <c r="B3" s="29">
        <v>25556031.453000002</v>
      </c>
      <c r="C3" s="29">
        <v>751302.39199999999</v>
      </c>
      <c r="D3" s="29">
        <v>1135.8810000000001</v>
      </c>
      <c r="E3" s="29">
        <v>1135.3900000000001</v>
      </c>
      <c r="F3" s="9" t="s">
        <v>93</v>
      </c>
      <c r="G3" s="29">
        <v>-0.49099999999999999</v>
      </c>
      <c r="H3" s="9">
        <f>ABS(Table3[[#This Row],[DeltaZ]])</f>
        <v>0.49099999999999999</v>
      </c>
      <c r="I3" s="14"/>
      <c r="J3" s="28" t="s">
        <v>72</v>
      </c>
      <c r="K3" s="29">
        <v>25556031.453000002</v>
      </c>
      <c r="L3" s="29">
        <v>751302.39199999999</v>
      </c>
      <c r="M3" s="29">
        <v>1135.8810000000001</v>
      </c>
      <c r="N3" s="29">
        <v>1135.3409999999999</v>
      </c>
      <c r="O3" s="9" t="s">
        <v>93</v>
      </c>
      <c r="P3" s="8">
        <f>Table37[[#This Row],[DEMZ]]-Table37[[#This Row],[KnownZ]]</f>
        <v>-0.54000000000019099</v>
      </c>
      <c r="Q3" s="9">
        <f>ABS(Table37[[#This Row],[DeltaZ]])</f>
        <v>0.54000000000019099</v>
      </c>
      <c r="R3" s="14"/>
      <c r="S3" s="28" t="s">
        <v>77</v>
      </c>
      <c r="T3" s="29">
        <v>25849589.671</v>
      </c>
      <c r="U3" s="29">
        <v>864846.34600000002</v>
      </c>
      <c r="V3" s="29">
        <v>966.279</v>
      </c>
      <c r="W3" s="29">
        <v>966.86800000000005</v>
      </c>
      <c r="X3" s="9" t="s">
        <v>93</v>
      </c>
      <c r="Y3" s="29">
        <v>0.58899999999999997</v>
      </c>
      <c r="Z3" s="1"/>
    </row>
    <row r="4" spans="1:28" x14ac:dyDescent="0.25">
      <c r="A4" s="28" t="s">
        <v>73</v>
      </c>
      <c r="B4" s="29">
        <v>25751610.348999999</v>
      </c>
      <c r="C4" s="29">
        <v>758907.98300000001</v>
      </c>
      <c r="D4" s="29">
        <v>1306.194</v>
      </c>
      <c r="E4" s="29">
        <v>1306.066</v>
      </c>
      <c r="F4" s="9" t="s">
        <v>93</v>
      </c>
      <c r="G4" s="29">
        <v>-0.128</v>
      </c>
      <c r="H4" s="9">
        <f>ABS(Table3[[#This Row],[DeltaZ]])</f>
        <v>0.128</v>
      </c>
      <c r="I4" s="14"/>
      <c r="J4" s="28" t="s">
        <v>73</v>
      </c>
      <c r="K4" s="29">
        <v>25751610.348999999</v>
      </c>
      <c r="L4" s="29">
        <v>758907.98300000001</v>
      </c>
      <c r="M4" s="29">
        <v>1306.194</v>
      </c>
      <c r="N4" s="29">
        <v>1306.04</v>
      </c>
      <c r="O4" s="9" t="s">
        <v>93</v>
      </c>
      <c r="P4" s="8">
        <f>Table37[[#This Row],[DEMZ]]-Table37[[#This Row],[KnownZ]]</f>
        <v>-0.15399999999999636</v>
      </c>
      <c r="Q4" s="9">
        <f>ABS(Table37[[#This Row],[DeltaZ]])</f>
        <v>0.15399999999999636</v>
      </c>
      <c r="R4" s="14"/>
      <c r="S4" s="36" t="s">
        <v>90</v>
      </c>
      <c r="T4" s="37">
        <v>25839986.690000001</v>
      </c>
      <c r="U4" s="37">
        <v>784783.62899999996</v>
      </c>
      <c r="V4" s="37">
        <v>818.10599999999999</v>
      </c>
      <c r="W4" s="37">
        <v>818.798</v>
      </c>
      <c r="X4" s="35" t="s">
        <v>93</v>
      </c>
      <c r="Y4" s="37">
        <v>0.69199999999999995</v>
      </c>
      <c r="Z4" s="1"/>
    </row>
    <row r="5" spans="1:28" x14ac:dyDescent="0.25">
      <c r="A5" s="28" t="s">
        <v>74</v>
      </c>
      <c r="B5" s="29">
        <v>25583554.640000001</v>
      </c>
      <c r="C5" s="29">
        <v>753358.57400000002</v>
      </c>
      <c r="D5" s="29">
        <v>745.61400000000003</v>
      </c>
      <c r="E5" s="29">
        <v>745.37099999999998</v>
      </c>
      <c r="F5" s="9" t="s">
        <v>93</v>
      </c>
      <c r="G5" s="29">
        <v>-0.24299999999999999</v>
      </c>
      <c r="H5" s="9">
        <f>ABS(Table3[[#This Row],[DeltaZ]])</f>
        <v>0.24299999999999999</v>
      </c>
      <c r="I5" s="14"/>
      <c r="J5" s="28" t="s">
        <v>74</v>
      </c>
      <c r="K5" s="29">
        <v>25583554.640000001</v>
      </c>
      <c r="L5" s="29">
        <v>753358.57400000002</v>
      </c>
      <c r="M5" s="29">
        <v>745.61400000000003</v>
      </c>
      <c r="N5" s="29">
        <v>745.37900000000002</v>
      </c>
      <c r="O5" s="9" t="s">
        <v>93</v>
      </c>
      <c r="P5" s="8">
        <f>Table37[[#This Row],[DEMZ]]-Table37[[#This Row],[KnownZ]]</f>
        <v>-0.23500000000001364</v>
      </c>
      <c r="Q5" s="9">
        <f>ABS(Table37[[#This Row],[DeltaZ]])</f>
        <v>0.23500000000001364</v>
      </c>
      <c r="R5" s="14"/>
      <c r="S5" s="26"/>
      <c r="T5" s="22"/>
      <c r="U5" s="22"/>
      <c r="V5" s="22"/>
      <c r="W5" s="22"/>
      <c r="X5" s="22"/>
      <c r="Y5" s="22"/>
      <c r="Z5" s="1"/>
    </row>
    <row r="6" spans="1:28" x14ac:dyDescent="0.25">
      <c r="A6" s="28" t="s">
        <v>75</v>
      </c>
      <c r="B6" s="29">
        <v>25671583.975000001</v>
      </c>
      <c r="C6" s="29">
        <v>765964.48</v>
      </c>
      <c r="D6" s="29">
        <v>683.42700000000002</v>
      </c>
      <c r="E6" s="29">
        <v>683.63599999999997</v>
      </c>
      <c r="F6" s="9" t="s">
        <v>93</v>
      </c>
      <c r="G6" s="29">
        <v>0.20899999999999999</v>
      </c>
      <c r="H6" s="9">
        <f>ABS(Table3[[#This Row],[DeltaZ]])</f>
        <v>0.20899999999999999</v>
      </c>
      <c r="I6" s="14"/>
      <c r="J6" s="28" t="s">
        <v>75</v>
      </c>
      <c r="K6" s="29">
        <v>25671583.975000001</v>
      </c>
      <c r="L6" s="29">
        <v>765964.48</v>
      </c>
      <c r="M6" s="29">
        <v>683.42700000000002</v>
      </c>
      <c r="N6" s="29">
        <v>683.65</v>
      </c>
      <c r="O6" s="9" t="s">
        <v>93</v>
      </c>
      <c r="P6" s="8">
        <f>Table37[[#This Row],[DEMZ]]-Table37[[#This Row],[KnownZ]]</f>
        <v>0.22299999999995634</v>
      </c>
      <c r="Q6" s="9">
        <f>ABS(Table37[[#This Row],[DeltaZ]])</f>
        <v>0.22299999999995634</v>
      </c>
      <c r="R6" s="14"/>
      <c r="S6" s="26"/>
      <c r="T6" s="22"/>
      <c r="U6" s="22"/>
      <c r="V6" s="22"/>
      <c r="W6" s="22"/>
      <c r="X6" s="22"/>
      <c r="Y6" s="22"/>
      <c r="Z6" s="1"/>
    </row>
    <row r="7" spans="1:28" x14ac:dyDescent="0.25">
      <c r="A7" s="28" t="s">
        <v>76</v>
      </c>
      <c r="B7" s="29">
        <v>25781084.493000001</v>
      </c>
      <c r="C7" s="29">
        <v>771954.06900000002</v>
      </c>
      <c r="D7" s="29">
        <v>1201.06</v>
      </c>
      <c r="E7" s="29">
        <v>1200.8489999999999</v>
      </c>
      <c r="F7" s="9" t="s">
        <v>93</v>
      </c>
      <c r="G7" s="29">
        <v>-0.21099999999999999</v>
      </c>
      <c r="H7" s="9">
        <f>ABS(Table3[[#This Row],[DeltaZ]])</f>
        <v>0.21099999999999999</v>
      </c>
      <c r="I7" s="14"/>
      <c r="J7" s="28" t="s">
        <v>76</v>
      </c>
      <c r="K7" s="29">
        <v>25781084.493000001</v>
      </c>
      <c r="L7" s="29">
        <v>771954.06900000002</v>
      </c>
      <c r="M7" s="29">
        <v>1201.06</v>
      </c>
      <c r="N7" s="29">
        <v>1200.8150000000001</v>
      </c>
      <c r="O7" s="9" t="s">
        <v>93</v>
      </c>
      <c r="P7" s="8">
        <f>Table37[[#This Row],[DEMZ]]-Table37[[#This Row],[KnownZ]]</f>
        <v>-0.24499999999989086</v>
      </c>
      <c r="Q7" s="9">
        <f>ABS(Table37[[#This Row],[DeltaZ]])</f>
        <v>0.24499999999989086</v>
      </c>
      <c r="R7" s="14"/>
      <c r="S7" s="26"/>
      <c r="T7" s="22"/>
      <c r="U7" s="22"/>
      <c r="V7" s="22"/>
      <c r="W7" s="22"/>
      <c r="X7" s="22"/>
      <c r="Y7" s="22"/>
      <c r="Z7" s="1"/>
    </row>
    <row r="8" spans="1:28" x14ac:dyDescent="0.25">
      <c r="A8" s="28" t="s">
        <v>77</v>
      </c>
      <c r="B8" s="29">
        <v>25849589.671</v>
      </c>
      <c r="C8" s="29">
        <v>864846.34600000002</v>
      </c>
      <c r="D8" s="29">
        <v>966.279</v>
      </c>
      <c r="E8" s="29">
        <v>966.86800000000005</v>
      </c>
      <c r="F8" s="9" t="s">
        <v>93</v>
      </c>
      <c r="G8" s="29">
        <v>0.58899999999999997</v>
      </c>
      <c r="H8" s="9">
        <f>ABS(Table3[[#This Row],[DeltaZ]])</f>
        <v>0.58899999999999997</v>
      </c>
      <c r="I8" s="14"/>
      <c r="J8" s="28" t="s">
        <v>77</v>
      </c>
      <c r="K8" s="29">
        <v>25849589.671</v>
      </c>
      <c r="L8" s="29">
        <v>864846.34600000002</v>
      </c>
      <c r="M8" s="29">
        <v>966.279</v>
      </c>
      <c r="N8" s="29">
        <v>966.84799999999996</v>
      </c>
      <c r="O8" s="9" t="s">
        <v>93</v>
      </c>
      <c r="P8" s="8">
        <f>Table37[[#This Row],[DEMZ]]-Table37[[#This Row],[KnownZ]]</f>
        <v>0.56899999999995998</v>
      </c>
      <c r="Q8" s="9">
        <f>ABS(Table37[[#This Row],[DeltaZ]])</f>
        <v>0.56899999999995998</v>
      </c>
      <c r="R8" s="14"/>
      <c r="S8" s="26"/>
      <c r="T8" s="22"/>
      <c r="U8" s="22"/>
      <c r="V8" s="22"/>
      <c r="W8" s="22"/>
      <c r="X8" s="22"/>
      <c r="Y8" s="22"/>
      <c r="Z8" s="1"/>
    </row>
    <row r="9" spans="1:28" x14ac:dyDescent="0.25">
      <c r="A9" s="28" t="s">
        <v>78</v>
      </c>
      <c r="B9" s="29">
        <v>25888011.977000002</v>
      </c>
      <c r="C9" s="29">
        <v>903110.04299999995</v>
      </c>
      <c r="D9" s="29">
        <v>1209.19</v>
      </c>
      <c r="E9" s="29">
        <v>1209.2929999999999</v>
      </c>
      <c r="F9" s="9" t="s">
        <v>93</v>
      </c>
      <c r="G9" s="29">
        <v>0.10299999999999999</v>
      </c>
      <c r="H9" s="9">
        <f>ABS(Table3[[#This Row],[DeltaZ]])</f>
        <v>0.10299999999999999</v>
      </c>
      <c r="I9" s="14"/>
      <c r="J9" s="28" t="s">
        <v>78</v>
      </c>
      <c r="K9" s="29">
        <v>25888011.977000002</v>
      </c>
      <c r="L9" s="29">
        <v>903110.04299999995</v>
      </c>
      <c r="M9" s="29">
        <v>1209.19</v>
      </c>
      <c r="N9" s="29">
        <v>1209.2860000000001</v>
      </c>
      <c r="O9" s="9" t="s">
        <v>93</v>
      </c>
      <c r="P9" s="8">
        <f>Table37[[#This Row],[DEMZ]]-Table37[[#This Row],[KnownZ]]</f>
        <v>9.6000000000003638E-2</v>
      </c>
      <c r="Q9" s="9">
        <f>ABS(Table37[[#This Row],[DeltaZ]])</f>
        <v>9.6000000000003638E-2</v>
      </c>
      <c r="R9" s="14"/>
      <c r="S9" s="26"/>
      <c r="T9" s="22"/>
      <c r="U9" s="22"/>
      <c r="V9" s="22"/>
      <c r="W9" s="22"/>
      <c r="X9" s="22"/>
      <c r="Y9" s="22"/>
      <c r="Z9" s="1"/>
    </row>
    <row r="10" spans="1:28" x14ac:dyDescent="0.25">
      <c r="A10" s="28" t="s">
        <v>79</v>
      </c>
      <c r="B10" s="29">
        <v>25866861.875</v>
      </c>
      <c r="C10" s="29">
        <v>822218.69700000004</v>
      </c>
      <c r="D10" s="29">
        <v>607.17200000000003</v>
      </c>
      <c r="E10" s="29">
        <v>606.83900000000006</v>
      </c>
      <c r="F10" s="9" t="s">
        <v>93</v>
      </c>
      <c r="G10" s="29">
        <v>-0.33300000000000002</v>
      </c>
      <c r="H10" s="9">
        <f>ABS(Table3[[#This Row],[DeltaZ]])</f>
        <v>0.33300000000000002</v>
      </c>
      <c r="I10" s="14"/>
      <c r="J10" s="28" t="s">
        <v>79</v>
      </c>
      <c r="K10" s="29">
        <v>25866861.875</v>
      </c>
      <c r="L10" s="29">
        <v>822218.69700000004</v>
      </c>
      <c r="M10" s="29">
        <v>607.17200000000003</v>
      </c>
      <c r="N10" s="29">
        <v>606.82799999999997</v>
      </c>
      <c r="O10" s="9" t="s">
        <v>93</v>
      </c>
      <c r="P10" s="8">
        <f>Table37[[#This Row],[DEMZ]]-Table37[[#This Row],[KnownZ]]</f>
        <v>-0.34400000000005093</v>
      </c>
      <c r="Q10" s="9">
        <f>ABS(Table37[[#This Row],[DeltaZ]])</f>
        <v>0.34400000000005093</v>
      </c>
      <c r="R10" s="14"/>
      <c r="S10" s="26"/>
      <c r="T10" s="22"/>
      <c r="U10" s="22"/>
      <c r="V10" s="22"/>
      <c r="W10" s="22"/>
      <c r="X10" s="22"/>
      <c r="Y10" s="22"/>
      <c r="Z10" s="1"/>
    </row>
    <row r="11" spans="1:28" x14ac:dyDescent="0.25">
      <c r="A11" s="28" t="s">
        <v>80</v>
      </c>
      <c r="B11" s="29">
        <v>25726477.103</v>
      </c>
      <c r="C11" s="29">
        <v>728655.45299999998</v>
      </c>
      <c r="D11" s="29">
        <v>1064.319</v>
      </c>
      <c r="E11" s="29">
        <v>1064.259</v>
      </c>
      <c r="F11" s="9" t="s">
        <v>93</v>
      </c>
      <c r="G11" s="29">
        <v>-0.06</v>
      </c>
      <c r="H11" s="9">
        <f>ABS(Table3[[#This Row],[DeltaZ]])</f>
        <v>0.06</v>
      </c>
      <c r="I11" s="14"/>
      <c r="J11" s="28" t="s">
        <v>80</v>
      </c>
      <c r="K11" s="29">
        <v>25726477.103</v>
      </c>
      <c r="L11" s="29">
        <v>728655.45299999998</v>
      </c>
      <c r="M11" s="29">
        <v>1064.319</v>
      </c>
      <c r="N11" s="29">
        <v>1064.2190000000001</v>
      </c>
      <c r="O11" s="9" t="s">
        <v>93</v>
      </c>
      <c r="P11" s="8">
        <f>Table37[[#This Row],[DEMZ]]-Table37[[#This Row],[KnownZ]]</f>
        <v>-9.9999999999909051E-2</v>
      </c>
      <c r="Q11" s="9">
        <f>ABS(Table37[[#This Row],[DeltaZ]])</f>
        <v>9.9999999999909051E-2</v>
      </c>
      <c r="R11" s="14"/>
      <c r="S11" s="26"/>
      <c r="T11" s="22"/>
      <c r="U11" s="22"/>
      <c r="V11" s="22"/>
      <c r="W11" s="22"/>
      <c r="X11" s="22"/>
      <c r="Y11" s="22"/>
      <c r="Z11" s="22"/>
    </row>
    <row r="12" spans="1:28" x14ac:dyDescent="0.25">
      <c r="A12" s="28" t="s">
        <v>81</v>
      </c>
      <c r="B12" s="29">
        <v>25603682.609999999</v>
      </c>
      <c r="C12" s="29">
        <v>757068.24699999997</v>
      </c>
      <c r="D12" s="29">
        <v>609.84699999999998</v>
      </c>
      <c r="E12" s="29">
        <v>609.678</v>
      </c>
      <c r="F12" s="9" t="s">
        <v>93</v>
      </c>
      <c r="G12" s="29">
        <v>-0.16900000000000001</v>
      </c>
      <c r="H12" s="9">
        <f>ABS(Table3[[#This Row],[DeltaZ]])</f>
        <v>0.16900000000000001</v>
      </c>
      <c r="I12" s="14"/>
      <c r="J12" s="28" t="s">
        <v>81</v>
      </c>
      <c r="K12" s="29">
        <v>25603682.609999999</v>
      </c>
      <c r="L12" s="29">
        <v>757068.24699999997</v>
      </c>
      <c r="M12" s="29">
        <v>609.84699999999998</v>
      </c>
      <c r="N12" s="29">
        <v>609.72799999999995</v>
      </c>
      <c r="O12" s="9" t="s">
        <v>93</v>
      </c>
      <c r="P12" s="8">
        <f>Table37[[#This Row],[DEMZ]]-Table37[[#This Row],[KnownZ]]</f>
        <v>-0.11900000000002819</v>
      </c>
      <c r="Q12" s="9">
        <f>ABS(Table37[[#This Row],[DeltaZ]])</f>
        <v>0.11900000000002819</v>
      </c>
      <c r="R12" s="14"/>
      <c r="S12" s="26"/>
      <c r="T12" s="22"/>
      <c r="U12" s="22"/>
      <c r="V12" s="22"/>
      <c r="W12" s="22"/>
      <c r="X12" s="22"/>
      <c r="Y12" s="22"/>
      <c r="Z12" s="22"/>
    </row>
    <row r="13" spans="1:28" x14ac:dyDescent="0.25">
      <c r="A13" s="28" t="s">
        <v>82</v>
      </c>
      <c r="B13" s="29">
        <v>25894882.225000001</v>
      </c>
      <c r="C13" s="29">
        <v>846848.54599999997</v>
      </c>
      <c r="D13" s="29">
        <v>620.851</v>
      </c>
      <c r="E13" s="29">
        <v>620.70799999999997</v>
      </c>
      <c r="F13" s="9" t="s">
        <v>93</v>
      </c>
      <c r="G13" s="29">
        <v>-0.14299999999999999</v>
      </c>
      <c r="H13" s="9">
        <f>ABS(Table3[[#This Row],[DeltaZ]])</f>
        <v>0.14299999999999999</v>
      </c>
      <c r="I13" s="14"/>
      <c r="J13" s="28" t="s">
        <v>82</v>
      </c>
      <c r="K13" s="29">
        <v>25894882.225000001</v>
      </c>
      <c r="L13" s="29">
        <v>846848.54599999997</v>
      </c>
      <c r="M13" s="29">
        <v>620.851</v>
      </c>
      <c r="N13" s="29">
        <v>620.66700000000003</v>
      </c>
      <c r="O13" s="9" t="s">
        <v>93</v>
      </c>
      <c r="P13" s="8">
        <f>Table37[[#This Row],[DEMZ]]-Table37[[#This Row],[KnownZ]]</f>
        <v>-0.18399999999996908</v>
      </c>
      <c r="Q13" s="9">
        <f>ABS(Table37[[#This Row],[DeltaZ]])</f>
        <v>0.18399999999996908</v>
      </c>
      <c r="R13" s="14"/>
      <c r="S13" s="26"/>
      <c r="T13" s="22"/>
      <c r="U13" s="22"/>
      <c r="V13" s="22"/>
      <c r="W13" s="22"/>
      <c r="X13" s="22"/>
      <c r="Y13" s="22"/>
      <c r="Z13" s="22"/>
    </row>
    <row r="14" spans="1:28" x14ac:dyDescent="0.25">
      <c r="A14" s="28" t="s">
        <v>83</v>
      </c>
      <c r="B14" s="29">
        <v>25925908.511</v>
      </c>
      <c r="C14" s="29">
        <v>962839.59900000005</v>
      </c>
      <c r="D14" s="29">
        <v>612.26300000000003</v>
      </c>
      <c r="E14" s="29">
        <v>612.36800000000005</v>
      </c>
      <c r="F14" s="9" t="s">
        <v>93</v>
      </c>
      <c r="G14" s="29">
        <v>0.105</v>
      </c>
      <c r="H14" s="9">
        <f>ABS(Table3[[#This Row],[DeltaZ]])</f>
        <v>0.105</v>
      </c>
      <c r="I14" s="14"/>
      <c r="J14" s="28" t="s">
        <v>83</v>
      </c>
      <c r="K14" s="29">
        <v>25925908.511</v>
      </c>
      <c r="L14" s="29">
        <v>962839.59900000005</v>
      </c>
      <c r="M14" s="29">
        <v>612.26300000000003</v>
      </c>
      <c r="N14" s="29">
        <v>612.35500000000002</v>
      </c>
      <c r="O14" s="9" t="s">
        <v>93</v>
      </c>
      <c r="P14" s="8">
        <f>Table37[[#This Row],[DEMZ]]-Table37[[#This Row],[KnownZ]]</f>
        <v>9.1999999999984539E-2</v>
      </c>
      <c r="Q14" s="9">
        <f>ABS(Table37[[#This Row],[DeltaZ]])</f>
        <v>9.1999999999984539E-2</v>
      </c>
      <c r="R14" s="14"/>
      <c r="S14" s="26"/>
      <c r="T14" s="22"/>
      <c r="U14" s="22"/>
      <c r="V14" s="22"/>
      <c r="W14" s="22"/>
      <c r="X14" s="14"/>
      <c r="Y14" s="22"/>
      <c r="Z14" s="22"/>
    </row>
    <row r="15" spans="1:28" x14ac:dyDescent="0.25">
      <c r="A15" s="28" t="s">
        <v>84</v>
      </c>
      <c r="B15" s="29">
        <v>25958752.850000001</v>
      </c>
      <c r="C15" s="29">
        <v>977419.14099999995</v>
      </c>
      <c r="D15" s="29">
        <v>617.154</v>
      </c>
      <c r="E15" s="29">
        <v>617.29700000000003</v>
      </c>
      <c r="F15" s="9" t="s">
        <v>93</v>
      </c>
      <c r="G15" s="29">
        <v>0.14299999999999999</v>
      </c>
      <c r="H15" s="9">
        <f>ABS(Table3[[#This Row],[DeltaZ]])</f>
        <v>0.14299999999999999</v>
      </c>
      <c r="I15" s="14"/>
      <c r="J15" s="28" t="s">
        <v>84</v>
      </c>
      <c r="K15" s="29">
        <v>25958752.850000001</v>
      </c>
      <c r="L15" s="29">
        <v>977419.14099999995</v>
      </c>
      <c r="M15" s="29">
        <v>617.154</v>
      </c>
      <c r="N15" s="29">
        <v>617.28200000000004</v>
      </c>
      <c r="O15" s="9" t="s">
        <v>93</v>
      </c>
      <c r="P15" s="8">
        <f>Table37[[#This Row],[DEMZ]]-Table37[[#This Row],[KnownZ]]</f>
        <v>0.12800000000004275</v>
      </c>
      <c r="Q15" s="9">
        <f>ABS(Table37[[#This Row],[DeltaZ]])</f>
        <v>0.12800000000004275</v>
      </c>
      <c r="R15" s="14"/>
      <c r="S15" s="26"/>
      <c r="T15" s="22"/>
      <c r="U15" s="22"/>
      <c r="V15" s="22"/>
      <c r="W15" s="22"/>
      <c r="X15" s="14"/>
      <c r="Y15" s="22"/>
      <c r="Z15" s="22"/>
    </row>
    <row r="16" spans="1:28" x14ac:dyDescent="0.25">
      <c r="A16" s="28" t="s">
        <v>85</v>
      </c>
      <c r="B16" s="29">
        <v>25995091.638</v>
      </c>
      <c r="C16" s="29">
        <v>950071.674</v>
      </c>
      <c r="D16" s="29">
        <v>614.03899999999999</v>
      </c>
      <c r="E16" s="29">
        <v>614.11500000000001</v>
      </c>
      <c r="F16" s="9" t="s">
        <v>93</v>
      </c>
      <c r="G16" s="29">
        <v>7.5999999999999998E-2</v>
      </c>
      <c r="H16" s="9">
        <f>ABS(Table3[[#This Row],[DeltaZ]])</f>
        <v>7.5999999999999998E-2</v>
      </c>
      <c r="I16" s="14"/>
      <c r="J16" s="28" t="s">
        <v>85</v>
      </c>
      <c r="K16" s="29">
        <v>25995091.638</v>
      </c>
      <c r="L16" s="29">
        <v>950071.674</v>
      </c>
      <c r="M16" s="29">
        <v>614.03899999999999</v>
      </c>
      <c r="N16" s="29">
        <v>614.10400000000004</v>
      </c>
      <c r="O16" s="9" t="s">
        <v>93</v>
      </c>
      <c r="P16" s="8">
        <f>Table37[[#This Row],[DEMZ]]-Table37[[#This Row],[KnownZ]]</f>
        <v>6.500000000005457E-2</v>
      </c>
      <c r="Q16" s="9">
        <f>ABS(Table37[[#This Row],[DeltaZ]])</f>
        <v>6.500000000005457E-2</v>
      </c>
      <c r="R16" s="14"/>
      <c r="S16" s="26"/>
      <c r="T16" s="22"/>
      <c r="U16" s="22"/>
      <c r="V16" s="22"/>
      <c r="W16" s="22"/>
      <c r="X16" s="14"/>
      <c r="Y16" s="22"/>
      <c r="Z16" s="22"/>
    </row>
    <row r="17" spans="1:26" x14ac:dyDescent="0.25">
      <c r="A17" s="28" t="s">
        <v>86</v>
      </c>
      <c r="B17" s="29">
        <v>25957573.465</v>
      </c>
      <c r="C17" s="29">
        <v>892796.88199999998</v>
      </c>
      <c r="D17" s="29">
        <v>653.51099999999997</v>
      </c>
      <c r="E17" s="29">
        <v>653.49099999999999</v>
      </c>
      <c r="F17" s="9" t="s">
        <v>93</v>
      </c>
      <c r="G17" s="29">
        <v>-0.02</v>
      </c>
      <c r="H17" s="9">
        <f>ABS(Table3[[#This Row],[DeltaZ]])</f>
        <v>0.02</v>
      </c>
      <c r="I17" s="14"/>
      <c r="J17" s="28" t="s">
        <v>86</v>
      </c>
      <c r="K17" s="29">
        <v>25957573.465</v>
      </c>
      <c r="L17" s="29">
        <v>892796.88199999998</v>
      </c>
      <c r="M17" s="29">
        <v>653.51099999999997</v>
      </c>
      <c r="N17" s="29">
        <v>653.48400000000004</v>
      </c>
      <c r="O17" s="9" t="s">
        <v>93</v>
      </c>
      <c r="P17" s="8">
        <f>Table37[[#This Row],[DEMZ]]-Table37[[#This Row],[KnownZ]]</f>
        <v>-2.6999999999929969E-2</v>
      </c>
      <c r="Q17" s="9">
        <f>ABS(Table37[[#This Row],[DeltaZ]])</f>
        <v>2.6999999999929969E-2</v>
      </c>
      <c r="R17" s="14"/>
      <c r="S17" s="26"/>
      <c r="T17" s="22"/>
      <c r="U17" s="22"/>
      <c r="V17" s="22"/>
      <c r="W17" s="22"/>
      <c r="X17" s="22"/>
      <c r="Y17" s="22"/>
      <c r="Z17" s="22"/>
    </row>
    <row r="18" spans="1:26" x14ac:dyDescent="0.25">
      <c r="A18" s="28" t="s">
        <v>87</v>
      </c>
      <c r="B18" s="29">
        <v>26029772.225000001</v>
      </c>
      <c r="C18" s="29">
        <v>979434.973</v>
      </c>
      <c r="D18" s="29">
        <v>624.88699999999994</v>
      </c>
      <c r="E18" s="29">
        <v>624.82399999999996</v>
      </c>
      <c r="F18" s="9" t="s">
        <v>93</v>
      </c>
      <c r="G18" s="29">
        <v>-6.3E-2</v>
      </c>
      <c r="H18" s="9">
        <f>ABS(Table3[[#This Row],[DeltaZ]])</f>
        <v>6.3E-2</v>
      </c>
      <c r="I18" s="14"/>
      <c r="J18" s="28" t="s">
        <v>87</v>
      </c>
      <c r="K18" s="29">
        <v>26029772.225000001</v>
      </c>
      <c r="L18" s="29">
        <v>979434.973</v>
      </c>
      <c r="M18" s="29">
        <v>624.88699999999994</v>
      </c>
      <c r="N18" s="29">
        <v>624.79999999999995</v>
      </c>
      <c r="O18" s="9" t="s">
        <v>93</v>
      </c>
      <c r="P18" s="8">
        <f>Table37[[#This Row],[DEMZ]]-Table37[[#This Row],[KnownZ]]</f>
        <v>-8.6999999999989086E-2</v>
      </c>
      <c r="Q18" s="9">
        <f>ABS(Table37[[#This Row],[DeltaZ]])</f>
        <v>8.6999999999989086E-2</v>
      </c>
      <c r="R18" s="14"/>
      <c r="S18" s="26"/>
      <c r="T18" s="22"/>
      <c r="U18" s="22"/>
      <c r="V18" s="22"/>
      <c r="W18" s="22"/>
      <c r="X18" s="22"/>
      <c r="Y18" s="22"/>
      <c r="Z18" s="22"/>
    </row>
    <row r="19" spans="1:26" x14ac:dyDescent="0.25">
      <c r="A19" s="28" t="s">
        <v>88</v>
      </c>
      <c r="B19" s="29">
        <v>25601370.471999999</v>
      </c>
      <c r="C19" s="29">
        <v>728652.96100000001</v>
      </c>
      <c r="D19" s="29">
        <v>893.55600000000004</v>
      </c>
      <c r="E19" s="29">
        <v>893.37300000000005</v>
      </c>
      <c r="F19" s="9" t="s">
        <v>93</v>
      </c>
      <c r="G19" s="29">
        <v>-0.183</v>
      </c>
      <c r="H19" s="9">
        <f>ABS(Table3[[#This Row],[DeltaZ]])</f>
        <v>0.183</v>
      </c>
      <c r="I19" s="14"/>
      <c r="J19" s="28" t="s">
        <v>88</v>
      </c>
      <c r="K19" s="29">
        <v>25601370.471999999</v>
      </c>
      <c r="L19" s="29">
        <v>728652.96100000001</v>
      </c>
      <c r="M19" s="29">
        <v>893.55600000000004</v>
      </c>
      <c r="N19" s="29">
        <v>893.29100000000005</v>
      </c>
      <c r="O19" s="9" t="s">
        <v>93</v>
      </c>
      <c r="P19" s="8">
        <f>Table37[[#This Row],[DEMZ]]-Table37[[#This Row],[KnownZ]]</f>
        <v>-0.26499999999998636</v>
      </c>
      <c r="Q19" s="9">
        <f>ABS(Table37[[#This Row],[DeltaZ]])</f>
        <v>0.26499999999998636</v>
      </c>
      <c r="R19" s="14"/>
      <c r="S19" s="26"/>
      <c r="T19" s="22"/>
      <c r="U19" s="22"/>
      <c r="V19" s="22"/>
      <c r="W19" s="22"/>
      <c r="X19" s="22"/>
      <c r="Y19" s="22"/>
      <c r="Z19" s="22"/>
    </row>
    <row r="20" spans="1:26" x14ac:dyDescent="0.25">
      <c r="A20" s="28" t="s">
        <v>89</v>
      </c>
      <c r="B20" s="29">
        <v>25752672.998</v>
      </c>
      <c r="C20" s="29">
        <v>813515.82799999998</v>
      </c>
      <c r="D20" s="29">
        <v>612.35799999999995</v>
      </c>
      <c r="E20" s="29">
        <v>612.62300000000005</v>
      </c>
      <c r="F20" s="9" t="s">
        <v>93</v>
      </c>
      <c r="G20" s="29">
        <v>0.26500000000000001</v>
      </c>
      <c r="H20" s="9">
        <f>ABS(Table3[[#This Row],[DeltaZ]])</f>
        <v>0.26500000000000001</v>
      </c>
      <c r="I20" s="14"/>
      <c r="J20" s="28" t="s">
        <v>89</v>
      </c>
      <c r="K20" s="29">
        <v>25752672.998</v>
      </c>
      <c r="L20" s="29">
        <v>813515.82799999998</v>
      </c>
      <c r="M20" s="29">
        <v>612.35799999999995</v>
      </c>
      <c r="N20" s="29">
        <v>612.66700000000003</v>
      </c>
      <c r="O20" s="9" t="s">
        <v>93</v>
      </c>
      <c r="P20" s="8">
        <f>Table37[[#This Row],[DEMZ]]-Table37[[#This Row],[KnownZ]]</f>
        <v>0.30900000000008276</v>
      </c>
      <c r="Q20" s="9">
        <f>ABS(Table37[[#This Row],[DeltaZ]])</f>
        <v>0.30900000000008276</v>
      </c>
      <c r="R20" s="14"/>
      <c r="S20" s="26"/>
      <c r="T20" s="22"/>
      <c r="U20" s="22"/>
      <c r="V20" s="22"/>
      <c r="W20" s="22"/>
      <c r="X20" s="14"/>
      <c r="Y20" s="22"/>
      <c r="Z20" s="22"/>
    </row>
    <row r="21" spans="1:26" x14ac:dyDescent="0.25">
      <c r="A21" s="28" t="s">
        <v>90</v>
      </c>
      <c r="B21" s="29">
        <v>25839986.690000001</v>
      </c>
      <c r="C21" s="29">
        <v>784783.62899999996</v>
      </c>
      <c r="D21" s="29">
        <v>818.10599999999999</v>
      </c>
      <c r="E21" s="29">
        <v>818.798</v>
      </c>
      <c r="F21" s="9" t="s">
        <v>93</v>
      </c>
      <c r="G21" s="29">
        <v>0.69199999999999995</v>
      </c>
      <c r="H21" s="9">
        <f>ABS(Table3[[#This Row],[DeltaZ]])</f>
        <v>0.69199999999999995</v>
      </c>
      <c r="I21" s="14"/>
      <c r="J21" s="28" t="s">
        <v>90</v>
      </c>
      <c r="K21" s="29">
        <v>25839986.690000001</v>
      </c>
      <c r="L21" s="29">
        <v>784783.62899999996</v>
      </c>
      <c r="M21" s="29">
        <v>818.10599999999999</v>
      </c>
      <c r="N21" s="29">
        <v>818.75400000000002</v>
      </c>
      <c r="O21" s="9" t="s">
        <v>93</v>
      </c>
      <c r="P21" s="8">
        <f>Table37[[#This Row],[DEMZ]]-Table37[[#This Row],[KnownZ]]</f>
        <v>0.64800000000002456</v>
      </c>
      <c r="Q21" s="9">
        <f>ABS(Table37[[#This Row],[DeltaZ]])</f>
        <v>0.64800000000002456</v>
      </c>
      <c r="R21" s="14"/>
      <c r="S21" s="26"/>
      <c r="T21" s="22"/>
      <c r="U21" s="22"/>
      <c r="V21" s="22"/>
      <c r="W21" s="22"/>
      <c r="X21" s="22"/>
      <c r="Y21" s="22"/>
      <c r="Z21" s="22"/>
    </row>
    <row r="22" spans="1:26" x14ac:dyDescent="0.25">
      <c r="A22" s="28" t="s">
        <v>91</v>
      </c>
      <c r="B22" s="29">
        <v>25818574.173999999</v>
      </c>
      <c r="C22" s="29">
        <v>869306.50800000003</v>
      </c>
      <c r="D22" s="29">
        <v>858.13300000000004</v>
      </c>
      <c r="E22" s="29">
        <v>858.18100000000004</v>
      </c>
      <c r="F22" s="9" t="s">
        <v>93</v>
      </c>
      <c r="G22" s="29">
        <v>4.8000000000000001E-2</v>
      </c>
      <c r="H22" s="9">
        <f>ABS(Table3[[#This Row],[DeltaZ]])</f>
        <v>4.8000000000000001E-2</v>
      </c>
      <c r="I22" s="14"/>
      <c r="J22" s="28" t="s">
        <v>91</v>
      </c>
      <c r="K22" s="29">
        <v>25818574.173999999</v>
      </c>
      <c r="L22" s="29">
        <v>869306.50800000003</v>
      </c>
      <c r="M22" s="29">
        <v>858.13300000000004</v>
      </c>
      <c r="N22" s="29">
        <v>858.173</v>
      </c>
      <c r="O22" s="9" t="s">
        <v>93</v>
      </c>
      <c r="P22" s="8">
        <f>Table37[[#This Row],[DEMZ]]-Table37[[#This Row],[KnownZ]]</f>
        <v>3.999999999996362E-2</v>
      </c>
      <c r="Q22" s="9">
        <f>ABS(Table37[[#This Row],[DeltaZ]])</f>
        <v>3.999999999996362E-2</v>
      </c>
      <c r="R22" s="14"/>
      <c r="S22" s="26"/>
      <c r="T22" s="22"/>
      <c r="U22" s="22"/>
      <c r="V22" s="22"/>
      <c r="W22" s="22"/>
      <c r="X22" s="22"/>
      <c r="Y22" s="22"/>
      <c r="Z22" s="22"/>
    </row>
    <row r="23" spans="1:26" x14ac:dyDescent="0.25">
      <c r="A23" s="28" t="s">
        <v>92</v>
      </c>
      <c r="B23" s="29">
        <v>25699060.671999998</v>
      </c>
      <c r="C23" s="29">
        <v>792694.39500000002</v>
      </c>
      <c r="D23" s="29">
        <v>623.64700000000005</v>
      </c>
      <c r="E23" s="29">
        <v>623.82799999999997</v>
      </c>
      <c r="F23" s="9" t="s">
        <v>93</v>
      </c>
      <c r="G23" s="29">
        <v>0.18099999999999999</v>
      </c>
      <c r="H23" s="9">
        <f>ABS(Table3[[#This Row],[DeltaZ]])</f>
        <v>0.18099999999999999</v>
      </c>
      <c r="I23" s="14"/>
      <c r="J23" s="36" t="s">
        <v>92</v>
      </c>
      <c r="K23" s="37">
        <v>25699060.671999998</v>
      </c>
      <c r="L23" s="37">
        <v>792694.39500000002</v>
      </c>
      <c r="M23" s="37">
        <v>623.64700000000005</v>
      </c>
      <c r="N23" s="29">
        <v>623.79200000000003</v>
      </c>
      <c r="O23" s="35" t="s">
        <v>93</v>
      </c>
      <c r="P23" s="35">
        <f>Table37[[#This Row],[DEMZ]]-Table37[[#This Row],[KnownZ]]</f>
        <v>0.14499999999998181</v>
      </c>
      <c r="Q23" s="35">
        <f>ABS(Table37[[#This Row],[DeltaZ]])</f>
        <v>0.14499999999998181</v>
      </c>
      <c r="R23" s="14"/>
      <c r="S23" s="26"/>
      <c r="T23" s="22"/>
      <c r="U23" s="22"/>
      <c r="V23" s="22"/>
      <c r="W23" s="22"/>
      <c r="X23" s="22"/>
      <c r="Y23" s="22"/>
      <c r="Z23" s="22"/>
    </row>
    <row r="24" spans="1:26" x14ac:dyDescent="0.25">
      <c r="A24" s="26"/>
      <c r="B24" s="27"/>
      <c r="C24" s="27"/>
      <c r="D24" s="27"/>
      <c r="E24" s="27"/>
      <c r="F24" s="27"/>
      <c r="G24" s="27"/>
      <c r="H24" s="27"/>
      <c r="I24" s="14"/>
      <c r="J24" s="26"/>
      <c r="K24" s="27"/>
      <c r="L24" s="27"/>
      <c r="M24" s="27"/>
      <c r="N24" s="27"/>
      <c r="O24" s="27"/>
      <c r="P24" s="27"/>
      <c r="Q24" s="27"/>
      <c r="R24" s="14"/>
      <c r="S24" s="26"/>
      <c r="T24" s="22"/>
      <c r="U24" s="22"/>
      <c r="V24" s="22"/>
      <c r="W24" s="22"/>
      <c r="X24" s="22"/>
      <c r="Y24" s="22"/>
      <c r="Z24" s="14"/>
    </row>
    <row r="25" spans="1:26" x14ac:dyDescent="0.25">
      <c r="A25" s="26"/>
      <c r="B25" s="27"/>
      <c r="C25" s="27"/>
      <c r="D25" s="27"/>
      <c r="E25" s="27"/>
      <c r="F25" s="27"/>
      <c r="G25" s="27"/>
      <c r="H25" s="27"/>
      <c r="I25" s="14"/>
      <c r="J25" s="26"/>
      <c r="K25" s="27"/>
      <c r="L25" s="27"/>
      <c r="M25" s="27"/>
      <c r="N25" s="27"/>
      <c r="O25" s="27"/>
      <c r="P25" s="27"/>
      <c r="Q25" s="27"/>
      <c r="R25" s="14"/>
      <c r="S25" s="26"/>
      <c r="T25" s="22"/>
      <c r="U25" s="22"/>
      <c r="V25" s="22"/>
      <c r="W25" s="22"/>
      <c r="X25" s="22"/>
      <c r="Y25" s="22"/>
      <c r="Z25" s="14"/>
    </row>
    <row r="26" spans="1:26" x14ac:dyDescent="0.25">
      <c r="A26" s="26"/>
      <c r="B26" s="27"/>
      <c r="C26" s="27"/>
      <c r="D26" s="27"/>
      <c r="E26" s="27"/>
      <c r="F26" s="27"/>
      <c r="G26" s="27"/>
      <c r="H26" s="27"/>
      <c r="I26" s="14"/>
      <c r="J26" s="26"/>
      <c r="K26" s="27"/>
      <c r="L26" s="27"/>
      <c r="M26" s="27"/>
      <c r="N26" s="27"/>
      <c r="O26" s="27"/>
      <c r="P26" s="27"/>
      <c r="Q26" s="27"/>
      <c r="R26" s="14"/>
      <c r="S26" s="26"/>
      <c r="T26" s="22"/>
      <c r="U26" s="22"/>
      <c r="V26" s="22"/>
      <c r="W26" s="22"/>
      <c r="X26" s="22"/>
      <c r="Y26" s="22"/>
      <c r="Z26" s="14"/>
    </row>
    <row r="27" spans="1:26" x14ac:dyDescent="0.25">
      <c r="A27" s="26"/>
      <c r="B27" s="27"/>
      <c r="C27" s="27"/>
      <c r="D27" s="27"/>
      <c r="E27" s="27"/>
      <c r="F27" s="27"/>
      <c r="G27" s="27"/>
      <c r="H27" s="27"/>
      <c r="I27" s="14"/>
      <c r="J27" s="26"/>
      <c r="K27" s="27"/>
      <c r="L27" s="27"/>
      <c r="M27" s="27"/>
      <c r="N27" s="27"/>
      <c r="O27" s="27"/>
      <c r="P27" s="27"/>
      <c r="Q27" s="27"/>
      <c r="R27" s="14"/>
      <c r="S27" s="26"/>
      <c r="T27" s="22"/>
      <c r="U27" s="22"/>
      <c r="V27" s="22"/>
      <c r="W27" s="22"/>
      <c r="X27" s="22"/>
      <c r="Y27" s="22"/>
      <c r="Z27" s="14"/>
    </row>
    <row r="28" spans="1:26" x14ac:dyDescent="0.25">
      <c r="A28" s="26"/>
      <c r="B28" s="27"/>
      <c r="C28" s="27"/>
      <c r="D28" s="27"/>
      <c r="E28" s="27"/>
      <c r="F28" s="27"/>
      <c r="G28" s="27"/>
      <c r="H28" s="27"/>
      <c r="I28" s="14"/>
      <c r="J28" s="26"/>
      <c r="K28" s="27"/>
      <c r="L28" s="27"/>
      <c r="M28" s="27"/>
      <c r="N28" s="27"/>
      <c r="O28" s="27"/>
      <c r="P28" s="27"/>
      <c r="Q28" s="27"/>
      <c r="R28" s="14"/>
      <c r="S28" s="26"/>
      <c r="T28" s="22"/>
      <c r="U28" s="22"/>
      <c r="V28" s="22"/>
      <c r="W28" s="22"/>
      <c r="X28" s="22"/>
      <c r="Y28" s="22"/>
      <c r="Z28" s="14"/>
    </row>
    <row r="29" spans="1:26" x14ac:dyDescent="0.25">
      <c r="A29" s="26"/>
      <c r="B29" s="27"/>
      <c r="C29" s="27"/>
      <c r="D29" s="27"/>
      <c r="E29" s="27"/>
      <c r="F29" s="27"/>
      <c r="G29" s="27"/>
      <c r="H29" s="27"/>
      <c r="I29" s="14"/>
      <c r="J29" s="26"/>
      <c r="K29" s="27"/>
      <c r="L29" s="27"/>
      <c r="M29" s="27"/>
      <c r="N29" s="27"/>
      <c r="O29" s="27"/>
      <c r="P29" s="27"/>
      <c r="Q29" s="27"/>
      <c r="R29" s="14"/>
      <c r="S29" s="26"/>
      <c r="T29" s="22"/>
      <c r="U29" s="22"/>
      <c r="V29" s="22"/>
      <c r="W29" s="22"/>
      <c r="X29" s="22"/>
      <c r="Y29" s="22"/>
      <c r="Z29" s="14"/>
    </row>
    <row r="30" spans="1:26" x14ac:dyDescent="0.25">
      <c r="A30" s="26"/>
      <c r="B30" s="27"/>
      <c r="C30" s="27"/>
      <c r="D30" s="27"/>
      <c r="E30" s="27"/>
      <c r="F30" s="27"/>
      <c r="G30" s="27"/>
      <c r="H30" s="27"/>
      <c r="I30" s="14"/>
      <c r="J30" s="26"/>
      <c r="K30" s="27"/>
      <c r="L30" s="27"/>
      <c r="M30" s="27"/>
      <c r="N30" s="27"/>
      <c r="O30" s="27"/>
      <c r="P30" s="27"/>
      <c r="Q30" s="27"/>
      <c r="R30" s="14"/>
      <c r="S30" s="26"/>
      <c r="T30" s="22"/>
      <c r="U30" s="22"/>
      <c r="V30" s="22"/>
      <c r="W30" s="22"/>
      <c r="X30" s="22"/>
      <c r="Y30" s="22"/>
      <c r="Z30" s="14"/>
    </row>
    <row r="31" spans="1:26" x14ac:dyDescent="0.25">
      <c r="A31" s="26"/>
      <c r="B31" s="27"/>
      <c r="C31" s="27"/>
      <c r="D31" s="27"/>
      <c r="E31" s="27"/>
      <c r="F31" s="27"/>
      <c r="G31" s="27"/>
      <c r="H31" s="27"/>
      <c r="I31" s="14"/>
      <c r="J31" s="26"/>
      <c r="K31" s="27"/>
      <c r="L31" s="27"/>
      <c r="M31" s="27"/>
      <c r="N31" s="27"/>
      <c r="O31" s="27"/>
      <c r="P31" s="27"/>
      <c r="Q31" s="27"/>
      <c r="R31" s="14"/>
      <c r="S31" s="26"/>
      <c r="T31" s="22"/>
      <c r="U31" s="22"/>
      <c r="V31" s="22"/>
      <c r="W31" s="22"/>
      <c r="X31" s="22"/>
      <c r="Y31" s="22"/>
      <c r="Z31" s="14"/>
    </row>
    <row r="32" spans="1:26" x14ac:dyDescent="0.25">
      <c r="A32" s="26"/>
      <c r="B32" s="27"/>
      <c r="C32" s="27"/>
      <c r="D32" s="27"/>
      <c r="E32" s="27"/>
      <c r="F32" s="27"/>
      <c r="G32" s="27"/>
      <c r="H32" s="27"/>
      <c r="I32" s="14"/>
      <c r="J32" s="26"/>
      <c r="K32" s="27"/>
      <c r="L32" s="27"/>
      <c r="M32" s="27"/>
      <c r="N32" s="27"/>
      <c r="O32" s="27"/>
      <c r="P32" s="27"/>
      <c r="Q32" s="27"/>
      <c r="R32" s="14"/>
      <c r="S32" s="26"/>
      <c r="T32" s="22"/>
      <c r="U32" s="22"/>
      <c r="V32" s="22"/>
      <c r="W32" s="22"/>
      <c r="X32" s="22"/>
      <c r="Y32" s="22"/>
      <c r="Z32" s="14"/>
    </row>
    <row r="33" spans="2:26" x14ac:dyDescent="0.25">
      <c r="B33" s="30"/>
      <c r="C33" s="30"/>
      <c r="D33" s="30"/>
      <c r="E33" s="30"/>
      <c r="G33" s="30"/>
      <c r="H33" s="30"/>
      <c r="I33" s="14"/>
      <c r="R33" s="14"/>
      <c r="T33" s="30"/>
      <c r="U33" s="30"/>
      <c r="V33" s="30"/>
      <c r="W33" s="30"/>
      <c r="Y33" s="30"/>
      <c r="Z33" s="14"/>
    </row>
    <row r="34" spans="2:26" x14ac:dyDescent="0.25">
      <c r="H34" s="30"/>
      <c r="I34" s="14"/>
      <c r="R34" s="14"/>
      <c r="T34" s="30"/>
      <c r="U34" s="30"/>
      <c r="V34" s="30"/>
      <c r="W34" s="30"/>
      <c r="Y34" s="30"/>
      <c r="Z34" s="14"/>
    </row>
    <row r="35" spans="2:26" x14ac:dyDescent="0.25">
      <c r="H35" s="30"/>
      <c r="I35" s="14"/>
      <c r="R35" s="14"/>
      <c r="T35" s="30"/>
      <c r="U35" s="30"/>
      <c r="V35" s="30"/>
      <c r="W35" s="30"/>
      <c r="Y35" s="30"/>
      <c r="Z35" s="14"/>
    </row>
    <row r="36" spans="2:26" x14ac:dyDescent="0.25">
      <c r="H36" s="30"/>
      <c r="I36" s="14"/>
      <c r="R36" s="14"/>
      <c r="T36" s="30"/>
      <c r="U36" s="30"/>
      <c r="V36" s="30"/>
      <c r="W36" s="30"/>
      <c r="Y36" s="30"/>
      <c r="Z36" s="14"/>
    </row>
    <row r="37" spans="2:26" x14ac:dyDescent="0.25">
      <c r="H37" s="30"/>
      <c r="I37" s="14"/>
      <c r="R37" s="14"/>
      <c r="T37" s="30"/>
      <c r="U37" s="30"/>
      <c r="V37" s="30"/>
      <c r="W37" s="30"/>
      <c r="Y37" s="30"/>
      <c r="Z37" s="14"/>
    </row>
    <row r="38" spans="2:26" x14ac:dyDescent="0.25">
      <c r="H38" s="30"/>
      <c r="I38" s="14"/>
      <c r="R38" s="14"/>
      <c r="T38" s="30"/>
      <c r="U38" s="30"/>
      <c r="V38" s="30"/>
      <c r="W38" s="30"/>
      <c r="Y38" s="30"/>
      <c r="Z38" s="14"/>
    </row>
    <row r="39" spans="2:26" x14ac:dyDescent="0.25">
      <c r="H39" s="30"/>
      <c r="T39" s="30"/>
      <c r="U39" s="30"/>
      <c r="V39" s="30"/>
      <c r="W39" s="30"/>
      <c r="Y39" s="30"/>
    </row>
  </sheetData>
  <mergeCells count="3">
    <mergeCell ref="S1:Y1"/>
    <mergeCell ref="A1:H1"/>
    <mergeCell ref="J1:Q1"/>
  </mergeCells>
  <pageMargins left="0.7" right="0.7" top="0.75" bottom="0.75" header="0.3" footer="0.3"/>
  <pageSetup orientation="portrait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Report</vt:lpstr>
      <vt:lpstr>Coordinates</vt:lpstr>
      <vt:lpstr>Non-vegetated</vt:lpstr>
      <vt:lpstr>Vegetated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Jared Martin</dc:creator>
  <cp:lastModifiedBy>Gannon, Travis</cp:lastModifiedBy>
  <dcterms:created xsi:type="dcterms:W3CDTF">2017-07-10T15:25:36Z</dcterms:created>
  <dcterms:modified xsi:type="dcterms:W3CDTF">2020-09-30T18:54:29Z</dcterms:modified>
</cp:coreProperties>
</file>