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312018235_MISAIL_2018_2019_Lidar\11_Products\Alpena_Montmorency\metadata\reports\"/>
    </mc:Choice>
  </mc:AlternateContent>
  <bookViews>
    <workbookView xWindow="0" yWindow="0" windowWidth="28800" windowHeight="14220"/>
  </bookViews>
  <sheets>
    <sheet name="Report" sheetId="5" r:id="rId1"/>
    <sheet name="Coordinates" sheetId="1" r:id="rId2"/>
    <sheet name="Non-vegetated" sheetId="3" r:id="rId3"/>
    <sheet name="Vegetated" sheetId="4" r:id="rId4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4" l="1"/>
  <c r="P3" i="4"/>
  <c r="Q3" i="4" s="1"/>
  <c r="P4" i="4"/>
  <c r="Q4" i="4" s="1"/>
  <c r="P5" i="4"/>
  <c r="Q5" i="4" s="1"/>
  <c r="P6" i="4"/>
  <c r="Q6" i="4" s="1"/>
  <c r="P7" i="4"/>
  <c r="Q7" i="4" s="1"/>
  <c r="P8" i="4"/>
  <c r="Q8" i="4" s="1"/>
  <c r="P9" i="4"/>
  <c r="Q9" i="4" s="1"/>
  <c r="P10" i="4"/>
  <c r="Q10" i="4" s="1"/>
  <c r="P11" i="4"/>
  <c r="Q11" i="4" s="1"/>
  <c r="P12" i="4"/>
  <c r="Q12" i="4" s="1"/>
  <c r="P13" i="4"/>
  <c r="Q13" i="4" s="1"/>
  <c r="P14" i="4"/>
  <c r="Q14" i="4" s="1"/>
  <c r="P15" i="4"/>
  <c r="P16" i="4"/>
  <c r="Q16" i="4" s="1"/>
  <c r="P17" i="4"/>
  <c r="Q17" i="4" s="1"/>
  <c r="P18" i="4"/>
  <c r="Q18" i="4" s="1"/>
  <c r="P19" i="4"/>
  <c r="Q19" i="4" s="1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3" i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E8" i="5" l="1"/>
  <c r="C9" i="5"/>
  <c r="C7" i="5"/>
  <c r="B9" i="5"/>
  <c r="B7" i="5"/>
  <c r="B1" i="5"/>
  <c r="E9" i="5" l="1"/>
  <c r="C8" i="5" l="1"/>
  <c r="C5" i="5"/>
  <c r="D5" i="5" s="1"/>
  <c r="D7" i="5"/>
  <c r="C6" i="5"/>
  <c r="D6" i="5" s="1"/>
  <c r="B8" i="5"/>
  <c r="B6" i="5"/>
  <c r="B5" i="5"/>
  <c r="D1" i="5"/>
  <c r="AB1" i="4" l="1"/>
</calcChain>
</file>

<file path=xl/sharedStrings.xml><?xml version="1.0" encoding="utf-8"?>
<sst xmlns="http://schemas.openxmlformats.org/spreadsheetml/2006/main" count="353" uniqueCount="71">
  <si>
    <t>PointID</t>
  </si>
  <si>
    <t>Easting</t>
  </si>
  <si>
    <t>Northing</t>
  </si>
  <si>
    <t>KnownZ</t>
  </si>
  <si>
    <t>LaserZ</t>
  </si>
  <si>
    <t>Description</t>
  </si>
  <si>
    <t>DeltaZ</t>
  </si>
  <si>
    <t>ABS</t>
  </si>
  <si>
    <t>Non-vegetated Vertical Accuracy (NVA) Check Point Assessment (Point Cloud)</t>
  </si>
  <si>
    <t>Non-vegetated Vertical Accuracy (NVA) Check Point Assessment (Bare-Earth)</t>
  </si>
  <si>
    <t>Non-vegetated Vertical Accuracy (NVA) Check Point Assessment (DEM)</t>
  </si>
  <si>
    <t>DEMZ</t>
  </si>
  <si>
    <t>Vegetated Vertical Accuracy (VVA) Check Point Assessment (Bare Earth)</t>
  </si>
  <si>
    <t>5% Outlier Cutoff</t>
  </si>
  <si>
    <t># of Points</t>
  </si>
  <si>
    <t>RMSEz</t>
  </si>
  <si>
    <t>Total # of  Check Points</t>
  </si>
  <si>
    <t>5% Outliers</t>
  </si>
  <si>
    <t>Broad Land Cover Type</t>
  </si>
  <si>
    <t>95% Confidence Level</t>
  </si>
  <si>
    <t>95th Percentile</t>
  </si>
  <si>
    <t>NVA of Point Cloud</t>
  </si>
  <si>
    <t>NVA of Bare Earth</t>
  </si>
  <si>
    <t>NVA of DEM</t>
  </si>
  <si>
    <t>VVA of Bare Earth</t>
  </si>
  <si>
    <t>Non-vegetated Vertical Accuracy (NVA) and Vegetated Vertical Accuracy (VVA)</t>
  </si>
  <si>
    <t>Vegetated Vertical Accuracy (VVA) 5% Outliers &gt; 95th Percentile (0.000m)</t>
  </si>
  <si>
    <t>Vegetated Vertical Accuracy (VVA) Check Point Assessment (DEM)</t>
  </si>
  <si>
    <t>VVA of DEM</t>
  </si>
  <si>
    <t>Check Points</t>
  </si>
  <si>
    <t>NVA052</t>
  </si>
  <si>
    <t>NVA059</t>
  </si>
  <si>
    <t>NVA060</t>
  </si>
  <si>
    <t>NVA061</t>
  </si>
  <si>
    <t>NVA062</t>
  </si>
  <si>
    <t>NVA063</t>
  </si>
  <si>
    <t>NVA064</t>
  </si>
  <si>
    <t>NVA065</t>
  </si>
  <si>
    <t>NVA066</t>
  </si>
  <si>
    <t>NVA067</t>
  </si>
  <si>
    <t>NVA068</t>
  </si>
  <si>
    <t>NVA069</t>
  </si>
  <si>
    <t>NVA070</t>
  </si>
  <si>
    <t>NVA071</t>
  </si>
  <si>
    <t>NVA073</t>
  </si>
  <si>
    <t>NVA076</t>
  </si>
  <si>
    <t>NVA077</t>
  </si>
  <si>
    <t>NVA078</t>
  </si>
  <si>
    <t>NVA079</t>
  </si>
  <si>
    <t>NVA081</t>
  </si>
  <si>
    <t>NVA083</t>
  </si>
  <si>
    <t>NVA084</t>
  </si>
  <si>
    <t>Non-Vegetated</t>
  </si>
  <si>
    <t>VVA028</t>
  </si>
  <si>
    <t>VVA032</t>
  </si>
  <si>
    <t>VVA033</t>
  </si>
  <si>
    <t>VVA037</t>
  </si>
  <si>
    <t>VVA040</t>
  </si>
  <si>
    <t>VVA041</t>
  </si>
  <si>
    <t>VVA043</t>
  </si>
  <si>
    <t>VVA044</t>
  </si>
  <si>
    <t>VVA045</t>
  </si>
  <si>
    <t>VVA046</t>
  </si>
  <si>
    <t>VVA047</t>
  </si>
  <si>
    <t>VVA048</t>
  </si>
  <si>
    <t>VVA049</t>
  </si>
  <si>
    <t>VVA051</t>
  </si>
  <si>
    <t>VVA052</t>
  </si>
  <si>
    <t>VVA054</t>
  </si>
  <si>
    <t>VVA059</t>
  </si>
  <si>
    <t>Vegetated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</si>
</sst>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3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1">
    <cellStyle name="Normal" xfId="0" builtinId="0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41E42"/>
      <color rgb="FFF1C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2:G24" totalsRowShown="0" headerRowDxfId="73" dataDxfId="71" headerRowBorderDxfId="72" tableBorderDxfId="70" totalsRowBorderDxfId="69">
  <autoFilter ref="A2:G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A3:G17">
    <sortCondition ref="F3"/>
  </sortState>
  <tableColumns count="7">
    <tableColumn id="1" name="PointID" dataDxfId="68"/>
    <tableColumn id="2" name="Easting" dataDxfId="67"/>
    <tableColumn id="3" name="Northing" dataDxfId="66"/>
    <tableColumn id="4" name="KnownZ" dataDxfId="65"/>
    <tableColumn id="5" name="LaserZ" dataDxfId="64"/>
    <tableColumn id="6" name="Description" dataDxfId="63"/>
    <tableColumn id="7" name="DeltaZ" dataDxfId="6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I2:O24" totalsRowShown="0" headerRowDxfId="61" dataDxfId="59" headerRowBorderDxfId="60" tableBorderDxfId="58" totalsRowBorderDxfId="57">
  <autoFilter ref="I2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56"/>
    <tableColumn id="2" name="Easting" dataDxfId="55"/>
    <tableColumn id="3" name="Northing" dataDxfId="54"/>
    <tableColumn id="4" name="KnownZ" dataDxfId="53"/>
    <tableColumn id="5" name="LaserZ" dataDxfId="52"/>
    <tableColumn id="6" name="Description" dataDxfId="51"/>
    <tableColumn id="7" name="DeltaZ" dataDxfId="5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le212" displayName="Table212" ref="Q2:W24" totalsRowShown="0" headerRowDxfId="49" dataDxfId="47" headerRowBorderDxfId="48" tableBorderDxfId="46" totalsRowBorderDxfId="45">
  <autoFilter ref="Q2:W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44"/>
    <tableColumn id="2" name="Easting" dataDxfId="43"/>
    <tableColumn id="3" name="Northing" dataDxfId="42"/>
    <tableColumn id="4" name="KnownZ" dataDxfId="41"/>
    <tableColumn id="5" name="DEMZ" dataDxfId="40"/>
    <tableColumn id="6" name="Description" dataDxfId="39"/>
    <tableColumn id="7" name="DeltaZ" dataDxfId="38">
      <calculatedColumnFormula>Table212[[#This Row],[DEMZ]]-Table212[[#This Row],[KnownZ]]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4" name="Table3" displayName="Table3" ref="A2:H19" totalsRowShown="0" headerRowDxfId="37" dataDxfId="35" headerRowBorderDxfId="36" tableBorderDxfId="34" totalsRowBorderDxfId="33">
  <autoFilter ref="A2:H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ref="A3:H39">
    <sortCondition ref="A2"/>
  </sortState>
  <tableColumns count="8">
    <tableColumn id="1" name="PointID" dataDxfId="32"/>
    <tableColumn id="2" name="Easting" dataDxfId="31"/>
    <tableColumn id="3" name="Northing" dataDxfId="30"/>
    <tableColumn id="4" name="KnownZ" dataDxfId="29"/>
    <tableColumn id="5" name="LaserZ" dataDxfId="28"/>
    <tableColumn id="6" name="Description" dataDxfId="27"/>
    <tableColumn id="7" name="DeltaZ" dataDxfId="26"/>
    <tableColumn id="8" name="ABS" dataDxfId="25">
      <calculatedColumnFormula>ABS(Table3[[#This Row],[DeltaZ]])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5" name="Table7" displayName="Table7" ref="S2:Y3" totalsRowShown="0" headerRowDxfId="24" dataDxfId="22" headerRowBorderDxfId="23" tableBorderDxfId="21" totalsRowBorderDxfId="20">
  <autoFilter ref="S2:Y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S3:Y23">
    <sortCondition ref="S3"/>
  </sortState>
  <tableColumns count="7">
    <tableColumn id="1" name="PointID" dataDxfId="19"/>
    <tableColumn id="2" name="Easting" dataDxfId="18"/>
    <tableColumn id="3" name="Northing" dataDxfId="17"/>
    <tableColumn id="4" name="KnownZ" dataDxfId="16"/>
    <tableColumn id="5" name="LaserZ" dataDxfId="15"/>
    <tableColumn id="6" name="Description" dataDxfId="14"/>
    <tableColumn id="7" name="DeltaZ" dataDxfId="13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6" name="Table37" displayName="Table37" ref="J2:Q19" totalsRowShown="0" headerRowDxfId="12" dataDxfId="10" headerRowBorderDxfId="11" tableBorderDxfId="9" totalsRowBorderDxfId="8">
  <sortState ref="J3:Q39">
    <sortCondition ref="J2"/>
  </sortState>
  <tableColumns count="8">
    <tableColumn id="1" name="PointID" dataDxfId="7"/>
    <tableColumn id="2" name="Easting" dataDxfId="6"/>
    <tableColumn id="3" name="Northing" dataDxfId="5"/>
    <tableColumn id="4" name="KnownZ" dataDxfId="4"/>
    <tableColumn id="5" name="DEMZ" dataDxfId="3"/>
    <tableColumn id="6" name="Description" dataDxfId="2"/>
    <tableColumn id="7" name="DeltaZ" dataDxfId="1">
      <calculatedColumnFormula>Table37[[#This Row],[DEMZ]]-Table37[[#This Row],[KnownZ]]</calculatedColumnFormula>
    </tableColumn>
    <tableColumn id="8" name="ABS" dataDxfId="0">
      <calculatedColumnFormula>ABS(Table37[[#This Row],[DeltaZ]])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A11" sqref="A11"/>
    </sheetView>
  </sheetViews>
  <sheetFormatPr defaultRowHeight="15" x14ac:dyDescent="0.25"/>
  <cols>
    <col min="1" max="1" width="24.140625" style="1" bestFit="1" customWidth="1"/>
    <col min="2" max="2" width="10.85546875" style="1" bestFit="1" customWidth="1"/>
    <col min="3" max="3" width="20.42578125" style="1" bestFit="1" customWidth="1"/>
    <col min="4" max="4" width="23" style="1" bestFit="1" customWidth="1"/>
    <col min="5" max="5" width="15.42578125" style="1" bestFit="1" customWidth="1"/>
    <col min="6" max="6" width="8.140625" style="1" bestFit="1" customWidth="1"/>
    <col min="7" max="7" width="6.5703125" style="1" bestFit="1" customWidth="1"/>
    <col min="8" max="8" width="8.42578125" style="1" bestFit="1" customWidth="1"/>
    <col min="9" max="9" width="8.140625" style="1" bestFit="1" customWidth="1"/>
    <col min="10" max="10" width="18.42578125" style="1" bestFit="1" customWidth="1"/>
    <col min="11" max="11" width="17.7109375" style="1" bestFit="1" customWidth="1"/>
    <col min="12" max="12" width="8.28515625" style="1" bestFit="1" customWidth="1"/>
    <col min="13" max="13" width="8.140625" style="1" bestFit="1" customWidth="1"/>
    <col min="14" max="14" width="9.42578125" style="1" bestFit="1" customWidth="1"/>
    <col min="15" max="15" width="8.42578125" style="1" bestFit="1" customWidth="1"/>
    <col min="16" max="16" width="8.28515625" style="1" bestFit="1" customWidth="1"/>
    <col min="17" max="16384" width="9.140625" style="1"/>
  </cols>
  <sheetData>
    <row r="1" spans="1:16" x14ac:dyDescent="0.25">
      <c r="A1" s="2" t="s">
        <v>16</v>
      </c>
      <c r="B1" s="10">
        <f>COUNT(Coordinates!G:G)</f>
        <v>39</v>
      </c>
      <c r="C1" s="2" t="s">
        <v>17</v>
      </c>
      <c r="D1" s="10">
        <f>COUNT(Vegetated!Y:Y)</f>
        <v>1</v>
      </c>
      <c r="E1"/>
      <c r="F1"/>
    </row>
    <row r="2" spans="1:16" x14ac:dyDescent="0.25">
      <c r="A2"/>
      <c r="B2"/>
      <c r="C2"/>
      <c r="D2"/>
      <c r="E2"/>
      <c r="F2"/>
    </row>
    <row r="3" spans="1:16" x14ac:dyDescent="0.25">
      <c r="A3" s="49" t="s">
        <v>25</v>
      </c>
      <c r="B3" s="49"/>
      <c r="C3" s="49"/>
      <c r="D3" s="49"/>
      <c r="E3" s="49"/>
      <c r="F3"/>
    </row>
    <row r="4" spans="1:16" x14ac:dyDescent="0.25">
      <c r="A4" s="2" t="s">
        <v>18</v>
      </c>
      <c r="B4" s="2" t="s">
        <v>14</v>
      </c>
      <c r="C4" s="2" t="s">
        <v>15</v>
      </c>
      <c r="D4" s="2" t="s">
        <v>19</v>
      </c>
      <c r="E4" s="2" t="s">
        <v>20</v>
      </c>
      <c r="F4"/>
    </row>
    <row r="5" spans="1:16" x14ac:dyDescent="0.25">
      <c r="A5" s="3" t="s">
        <v>21</v>
      </c>
      <c r="B5" s="4">
        <f>COUNT('Non-vegetated'!G:G)</f>
        <v>22</v>
      </c>
      <c r="C5" s="5">
        <f>SQRT(SUMSQ('Non-vegetated'!G:G)/COUNT('Non-vegetated'!G:G))</f>
        <v>0.14684484700155157</v>
      </c>
      <c r="D5" s="5">
        <f>C5*1.96</f>
        <v>0.28781590012304104</v>
      </c>
      <c r="E5" s="5"/>
      <c r="F5"/>
    </row>
    <row r="6" spans="1:16" x14ac:dyDescent="0.25">
      <c r="A6" s="6" t="s">
        <v>22</v>
      </c>
      <c r="B6" s="7">
        <f>COUNT('Non-vegetated'!O:O)</f>
        <v>22</v>
      </c>
      <c r="C6" s="8">
        <f>SQRT(SUMSQ('Non-vegetated'!O:O)/COUNT('Non-vegetated'!O:O))</f>
        <v>0.14819228908905666</v>
      </c>
      <c r="D6" s="9">
        <f t="shared" ref="D6:D7" si="0">C6*1.96</f>
        <v>0.29045688661455105</v>
      </c>
      <c r="E6" s="8"/>
      <c r="F6"/>
    </row>
    <row r="7" spans="1:16" ht="15" customHeight="1" x14ac:dyDescent="0.25">
      <c r="A7" s="3" t="s">
        <v>23</v>
      </c>
      <c r="B7" s="4">
        <f>COUNT('Non-vegetated'!W:W)</f>
        <v>22</v>
      </c>
      <c r="C7" s="5">
        <f>SQRT(SUMSQ('Non-vegetated'!W:W)/COUNT('Non-vegetated'!W:W))</f>
        <v>0.14528952286569261</v>
      </c>
      <c r="D7" s="5">
        <f t="shared" si="0"/>
        <v>0.28476746481675752</v>
      </c>
      <c r="E7" s="5"/>
      <c r="F7"/>
    </row>
    <row r="8" spans="1:16" ht="15" customHeight="1" x14ac:dyDescent="0.25">
      <c r="A8" s="6" t="s">
        <v>24</v>
      </c>
      <c r="B8" s="7">
        <f>COUNT(Vegetated!G:G)</f>
        <v>17</v>
      </c>
      <c r="C8" s="8">
        <f>SQRT(SUMSQ(Vegetated!G:G)/COUNT(Vegetated!G:G))</f>
        <v>0.13908926460878196</v>
      </c>
      <c r="D8" s="9"/>
      <c r="E8" s="8">
        <f>_xlfn.PERCENTILE.INC(Vegetated!H:H,0.95)</f>
        <v>0.24159999999999998</v>
      </c>
      <c r="F8"/>
    </row>
    <row r="9" spans="1:16" x14ac:dyDescent="0.25">
      <c r="A9" s="3" t="s">
        <v>28</v>
      </c>
      <c r="B9" s="4">
        <f>COUNT(Vegetated!P:P)</f>
        <v>17</v>
      </c>
      <c r="C9" s="5">
        <f>SQRT(SUMSQ(Vegetated!P:P)/COUNT(Vegetated!P:P))</f>
        <v>0.15198606747291338</v>
      </c>
      <c r="D9" s="5"/>
      <c r="E9" s="5">
        <f>_xlfn.PERCENTILE.INC(Vegetated!Q:Q,0.95)</f>
        <v>0.29080000000001288</v>
      </c>
      <c r="F9"/>
    </row>
    <row r="10" spans="1:16" x14ac:dyDescent="0.25">
      <c r="A10"/>
      <c r="B10"/>
      <c r="C10"/>
      <c r="D10"/>
      <c r="E10"/>
      <c r="F10"/>
    </row>
    <row r="11" spans="1:16" x14ac:dyDescent="0.25">
      <c r="A11"/>
      <c r="B11"/>
      <c r="C11"/>
      <c r="D11"/>
      <c r="E11"/>
      <c r="F11"/>
      <c r="H11" s="48"/>
      <c r="I11" s="48"/>
      <c r="J11" s="48"/>
      <c r="K11" s="48"/>
      <c r="L11" s="48"/>
      <c r="M11" s="48"/>
      <c r="N11" s="48"/>
      <c r="O11" s="48"/>
      <c r="P11" s="48"/>
    </row>
    <row r="12" spans="1:16" x14ac:dyDescent="0.25">
      <c r="A12"/>
      <c r="B12"/>
      <c r="C12"/>
      <c r="D12"/>
      <c r="E12"/>
      <c r="F12"/>
      <c r="H12"/>
      <c r="I12"/>
      <c r="J12"/>
      <c r="K12"/>
      <c r="L12"/>
      <c r="M12"/>
      <c r="N12"/>
      <c r="O12"/>
      <c r="P12"/>
    </row>
    <row r="13" spans="1:16" x14ac:dyDescent="0.25">
      <c r="A13"/>
      <c r="B13"/>
      <c r="C13"/>
      <c r="D13"/>
      <c r="E13"/>
      <c r="F13"/>
      <c r="H13"/>
      <c r="I13"/>
      <c r="J13"/>
      <c r="K13"/>
      <c r="L13"/>
      <c r="M13"/>
      <c r="N13"/>
      <c r="O13"/>
      <c r="P13"/>
    </row>
    <row r="14" spans="1:16" x14ac:dyDescent="0.25">
      <c r="A14"/>
      <c r="B14"/>
      <c r="C14"/>
      <c r="D14"/>
      <c r="E14"/>
      <c r="F14"/>
      <c r="H14"/>
      <c r="I14"/>
      <c r="J14"/>
      <c r="K14"/>
      <c r="L14"/>
      <c r="M14"/>
      <c r="N14"/>
      <c r="O14"/>
      <c r="P14"/>
    </row>
    <row r="15" spans="1:16" x14ac:dyDescent="0.25">
      <c r="F15"/>
      <c r="H15"/>
      <c r="I15"/>
      <c r="J15"/>
      <c r="K15"/>
      <c r="L15"/>
      <c r="M15"/>
      <c r="N15"/>
      <c r="O15"/>
      <c r="P15"/>
    </row>
    <row r="16" spans="1:16" ht="15" customHeight="1" x14ac:dyDescent="0.25">
      <c r="F16"/>
      <c r="H16"/>
      <c r="I16"/>
      <c r="J16"/>
      <c r="K16"/>
      <c r="L16"/>
      <c r="M16"/>
      <c r="N16"/>
      <c r="O16"/>
      <c r="P16"/>
    </row>
    <row r="17" spans="6:16" x14ac:dyDescent="0.25">
      <c r="F17"/>
      <c r="H17"/>
      <c r="I17"/>
      <c r="J17"/>
      <c r="K17"/>
      <c r="L17"/>
      <c r="M17"/>
      <c r="N17"/>
      <c r="O17"/>
      <c r="P17"/>
    </row>
    <row r="18" spans="6:16" x14ac:dyDescent="0.25">
      <c r="H18"/>
      <c r="I18"/>
      <c r="J18"/>
      <c r="K18"/>
      <c r="L18"/>
      <c r="M18"/>
      <c r="N18"/>
      <c r="O18"/>
      <c r="P18"/>
    </row>
  </sheetData>
  <mergeCells count="2">
    <mergeCell ref="H11:P11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A43" sqref="A43"/>
    </sheetView>
  </sheetViews>
  <sheetFormatPr defaultRowHeight="15" x14ac:dyDescent="0.25"/>
  <cols>
    <col min="1" max="1" width="10.42578125" style="1" customWidth="1"/>
    <col min="2" max="2" width="14.85546875" style="12" customWidth="1"/>
    <col min="3" max="3" width="12.85546875" style="12" customWidth="1"/>
    <col min="4" max="4" width="8.85546875" style="12" bestFit="1" customWidth="1"/>
    <col min="5" max="5" width="8.5703125" style="12" bestFit="1" customWidth="1"/>
    <col min="6" max="6" width="15.42578125" style="1" customWidth="1"/>
    <col min="7" max="7" width="7.28515625" style="12" bestFit="1" customWidth="1"/>
    <col min="8" max="8" width="9.42578125" style="12" bestFit="1" customWidth="1"/>
    <col min="9" max="16384" width="9.140625" style="1"/>
  </cols>
  <sheetData>
    <row r="1" spans="1:8" x14ac:dyDescent="0.25">
      <c r="A1" s="50" t="s">
        <v>29</v>
      </c>
      <c r="B1" s="51"/>
      <c r="C1" s="51"/>
      <c r="D1" s="51"/>
      <c r="E1" s="51"/>
      <c r="F1" s="51"/>
      <c r="G1" s="51"/>
      <c r="H1" s="52"/>
    </row>
    <row r="2" spans="1:8" x14ac:dyDescent="0.25">
      <c r="A2" s="2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2" t="s">
        <v>5</v>
      </c>
      <c r="G2" s="11" t="s">
        <v>6</v>
      </c>
      <c r="H2" s="11" t="s">
        <v>7</v>
      </c>
    </row>
    <row r="3" spans="1:8" x14ac:dyDescent="0.25">
      <c r="A3" s="28" t="s">
        <v>30</v>
      </c>
      <c r="B3" s="29">
        <v>19804322.491999999</v>
      </c>
      <c r="C3" s="29">
        <v>672329.82400000002</v>
      </c>
      <c r="D3" s="29">
        <v>789.47</v>
      </c>
      <c r="E3" s="29">
        <v>789.43399999999997</v>
      </c>
      <c r="F3" s="30" t="s">
        <v>52</v>
      </c>
      <c r="G3" s="31">
        <v>-3.5999999999999997E-2</v>
      </c>
      <c r="H3" s="5">
        <f>ABS(G3)</f>
        <v>3.5999999999999997E-2</v>
      </c>
    </row>
    <row r="4" spans="1:8" x14ac:dyDescent="0.25">
      <c r="A4" s="32" t="s">
        <v>31</v>
      </c>
      <c r="B4" s="33">
        <v>19926775.736000001</v>
      </c>
      <c r="C4" s="33">
        <v>636591.02</v>
      </c>
      <c r="D4" s="33">
        <v>582.91399999999999</v>
      </c>
      <c r="E4" s="33">
        <v>582.99900000000002</v>
      </c>
      <c r="F4" s="34" t="s">
        <v>52</v>
      </c>
      <c r="G4" s="20">
        <v>8.5000000000000006E-2</v>
      </c>
      <c r="H4" s="9">
        <f t="shared" ref="H4:H41" si="0">ABS(G4)</f>
        <v>8.5000000000000006E-2</v>
      </c>
    </row>
    <row r="5" spans="1:8" x14ac:dyDescent="0.25">
      <c r="A5" s="28" t="s">
        <v>32</v>
      </c>
      <c r="B5" s="29">
        <v>19840480.136999998</v>
      </c>
      <c r="C5" s="29">
        <v>570827.25899999996</v>
      </c>
      <c r="D5" s="29">
        <v>872.36199999999997</v>
      </c>
      <c r="E5" s="29">
        <v>871.995</v>
      </c>
      <c r="F5" s="30" t="s">
        <v>52</v>
      </c>
      <c r="G5" s="31">
        <v>-0.36699999999999999</v>
      </c>
      <c r="H5" s="5">
        <f t="shared" si="0"/>
        <v>0.36699999999999999</v>
      </c>
    </row>
    <row r="6" spans="1:8" x14ac:dyDescent="0.25">
      <c r="A6" s="32" t="s">
        <v>33</v>
      </c>
      <c r="B6" s="33">
        <v>19938850.960999999</v>
      </c>
      <c r="C6" s="33">
        <v>688913.87399999995</v>
      </c>
      <c r="D6" s="33">
        <v>586.09</v>
      </c>
      <c r="E6" s="33">
        <v>586.13499999999999</v>
      </c>
      <c r="F6" s="34" t="s">
        <v>52</v>
      </c>
      <c r="G6" s="20">
        <v>4.4999999999999998E-2</v>
      </c>
      <c r="H6" s="9">
        <f t="shared" si="0"/>
        <v>4.4999999999999998E-2</v>
      </c>
    </row>
    <row r="7" spans="1:8" x14ac:dyDescent="0.25">
      <c r="A7" s="28" t="s">
        <v>34</v>
      </c>
      <c r="B7" s="29">
        <v>19851868.822000001</v>
      </c>
      <c r="C7" s="29">
        <v>686222.89800000004</v>
      </c>
      <c r="D7" s="29">
        <v>734.84900000000005</v>
      </c>
      <c r="E7" s="29">
        <v>734.59199999999998</v>
      </c>
      <c r="F7" s="30" t="s">
        <v>52</v>
      </c>
      <c r="G7" s="31">
        <v>-0.25700000000000001</v>
      </c>
      <c r="H7" s="5">
        <f t="shared" si="0"/>
        <v>0.25700000000000001</v>
      </c>
    </row>
    <row r="8" spans="1:8" x14ac:dyDescent="0.25">
      <c r="A8" s="32" t="s">
        <v>35</v>
      </c>
      <c r="B8" s="20">
        <v>19923193.868999999</v>
      </c>
      <c r="C8" s="20">
        <v>662576.16200000001</v>
      </c>
      <c r="D8" s="20">
        <v>694.44100000000003</v>
      </c>
      <c r="E8" s="20">
        <v>694.34400000000005</v>
      </c>
      <c r="F8" s="34" t="s">
        <v>52</v>
      </c>
      <c r="G8" s="20">
        <v>-9.7000000000000003E-2</v>
      </c>
      <c r="H8" s="9">
        <f t="shared" si="0"/>
        <v>9.7000000000000003E-2</v>
      </c>
    </row>
    <row r="9" spans="1:8" x14ac:dyDescent="0.25">
      <c r="A9" s="28" t="s">
        <v>36</v>
      </c>
      <c r="B9" s="31">
        <v>19894637.098000001</v>
      </c>
      <c r="C9" s="31">
        <v>674329.14500000002</v>
      </c>
      <c r="D9" s="31">
        <v>744.447</v>
      </c>
      <c r="E9" s="31">
        <v>744.39200000000005</v>
      </c>
      <c r="F9" s="30" t="s">
        <v>52</v>
      </c>
      <c r="G9" s="31">
        <v>-5.5E-2</v>
      </c>
      <c r="H9" s="5">
        <f t="shared" si="0"/>
        <v>5.5E-2</v>
      </c>
    </row>
    <row r="10" spans="1:8" x14ac:dyDescent="0.25">
      <c r="A10" s="32" t="s">
        <v>37</v>
      </c>
      <c r="B10" s="20">
        <v>19853182.285999998</v>
      </c>
      <c r="C10" s="20">
        <v>639002.93200000003</v>
      </c>
      <c r="D10" s="20">
        <v>741.11800000000005</v>
      </c>
      <c r="E10" s="20">
        <v>741.40599999999995</v>
      </c>
      <c r="F10" s="34" t="s">
        <v>52</v>
      </c>
      <c r="G10" s="20">
        <v>0.28799999999999998</v>
      </c>
      <c r="H10" s="9">
        <f t="shared" si="0"/>
        <v>0.28799999999999998</v>
      </c>
    </row>
    <row r="11" spans="1:8" x14ac:dyDescent="0.25">
      <c r="A11" s="28" t="s">
        <v>38</v>
      </c>
      <c r="B11" s="31">
        <v>19815303.395</v>
      </c>
      <c r="C11" s="31">
        <v>610515.44900000002</v>
      </c>
      <c r="D11" s="31">
        <v>733.73400000000004</v>
      </c>
      <c r="E11" s="31">
        <v>734.00400000000002</v>
      </c>
      <c r="F11" s="30" t="s">
        <v>52</v>
      </c>
      <c r="G11" s="31">
        <v>0.27</v>
      </c>
      <c r="H11" s="5">
        <f t="shared" si="0"/>
        <v>0.27</v>
      </c>
    </row>
    <row r="12" spans="1:8" x14ac:dyDescent="0.25">
      <c r="A12" s="32" t="s">
        <v>39</v>
      </c>
      <c r="B12" s="20">
        <v>19887146.563000001</v>
      </c>
      <c r="C12" s="20">
        <v>578826.36</v>
      </c>
      <c r="D12" s="20">
        <v>746.66700000000003</v>
      </c>
      <c r="E12" s="20">
        <v>746.654</v>
      </c>
      <c r="F12" s="34" t="s">
        <v>52</v>
      </c>
      <c r="G12" s="20">
        <v>-1.2999999999999999E-2</v>
      </c>
      <c r="H12" s="9">
        <f t="shared" si="0"/>
        <v>1.2999999999999999E-2</v>
      </c>
    </row>
    <row r="13" spans="1:8" x14ac:dyDescent="0.25">
      <c r="A13" s="28" t="s">
        <v>40</v>
      </c>
      <c r="B13" s="31">
        <v>19871184.287999999</v>
      </c>
      <c r="C13" s="31">
        <v>623145.60499999998</v>
      </c>
      <c r="D13" s="31">
        <v>743.96100000000001</v>
      </c>
      <c r="E13" s="31">
        <v>743.90499999999997</v>
      </c>
      <c r="F13" s="30" t="s">
        <v>52</v>
      </c>
      <c r="G13" s="31">
        <v>-5.6000000000000001E-2</v>
      </c>
      <c r="H13" s="5">
        <f t="shared" si="0"/>
        <v>5.6000000000000001E-2</v>
      </c>
    </row>
    <row r="14" spans="1:8" x14ac:dyDescent="0.25">
      <c r="A14" s="32" t="s">
        <v>41</v>
      </c>
      <c r="B14" s="20">
        <v>19851230.353999998</v>
      </c>
      <c r="C14" s="20">
        <v>658795.22600000002</v>
      </c>
      <c r="D14" s="20">
        <v>719.19799999999998</v>
      </c>
      <c r="E14" s="20">
        <v>719.11500000000001</v>
      </c>
      <c r="F14" s="34" t="s">
        <v>52</v>
      </c>
      <c r="G14" s="20">
        <v>-8.3000000000000004E-2</v>
      </c>
      <c r="H14" s="9">
        <f t="shared" si="0"/>
        <v>8.3000000000000004E-2</v>
      </c>
    </row>
    <row r="15" spans="1:8" x14ac:dyDescent="0.25">
      <c r="A15" s="28" t="s">
        <v>42</v>
      </c>
      <c r="B15" s="31">
        <v>19924605.311999999</v>
      </c>
      <c r="C15" s="31">
        <v>578192.37800000003</v>
      </c>
      <c r="D15" s="31">
        <v>667.80600000000004</v>
      </c>
      <c r="E15" s="31">
        <v>667.76</v>
      </c>
      <c r="F15" s="30" t="s">
        <v>52</v>
      </c>
      <c r="G15" s="31">
        <v>-4.5999999999999999E-2</v>
      </c>
      <c r="H15" s="5">
        <f t="shared" si="0"/>
        <v>4.5999999999999999E-2</v>
      </c>
    </row>
    <row r="16" spans="1:8" x14ac:dyDescent="0.25">
      <c r="A16" s="32" t="s">
        <v>43</v>
      </c>
      <c r="B16" s="20">
        <v>19704405.557999998</v>
      </c>
      <c r="C16" s="20">
        <v>570979.55000000005</v>
      </c>
      <c r="D16" s="20">
        <v>1244.675</v>
      </c>
      <c r="E16" s="20">
        <v>1244.5640000000001</v>
      </c>
      <c r="F16" s="34" t="s">
        <v>52</v>
      </c>
      <c r="G16" s="20">
        <v>-0.111</v>
      </c>
      <c r="H16" s="9">
        <f t="shared" si="0"/>
        <v>0.111</v>
      </c>
    </row>
    <row r="17" spans="1:8" x14ac:dyDescent="0.25">
      <c r="A17" s="28" t="s">
        <v>44</v>
      </c>
      <c r="B17" s="31">
        <v>19727894.287999999</v>
      </c>
      <c r="C17" s="31">
        <v>682738.424</v>
      </c>
      <c r="D17" s="31">
        <v>873.12099999999998</v>
      </c>
      <c r="E17" s="31">
        <v>873.05399999999997</v>
      </c>
      <c r="F17" s="30" t="s">
        <v>52</v>
      </c>
      <c r="G17" s="29">
        <v>-6.7000000000000004E-2</v>
      </c>
      <c r="H17" s="5">
        <f t="shared" si="0"/>
        <v>6.7000000000000004E-2</v>
      </c>
    </row>
    <row r="18" spans="1:8" x14ac:dyDescent="0.25">
      <c r="A18" s="32" t="s">
        <v>45</v>
      </c>
      <c r="B18" s="20">
        <v>19806392.390000001</v>
      </c>
      <c r="C18" s="20">
        <v>635914.152</v>
      </c>
      <c r="D18" s="20">
        <v>809.71500000000003</v>
      </c>
      <c r="E18" s="20">
        <v>809.76800000000003</v>
      </c>
      <c r="F18" s="34" t="s">
        <v>52</v>
      </c>
      <c r="G18" s="33">
        <v>5.2999999999999999E-2</v>
      </c>
      <c r="H18" s="9">
        <f t="shared" si="0"/>
        <v>5.2999999999999999E-2</v>
      </c>
    </row>
    <row r="19" spans="1:8" x14ac:dyDescent="0.25">
      <c r="A19" s="28" t="s">
        <v>46</v>
      </c>
      <c r="B19" s="31">
        <v>19794034.050999999</v>
      </c>
      <c r="C19" s="31">
        <v>652096.28799999994</v>
      </c>
      <c r="D19" s="31">
        <v>819.44100000000003</v>
      </c>
      <c r="E19" s="31">
        <v>819.303</v>
      </c>
      <c r="F19" s="30" t="s">
        <v>52</v>
      </c>
      <c r="G19" s="29">
        <v>-0.13800000000000001</v>
      </c>
      <c r="H19" s="5">
        <f t="shared" si="0"/>
        <v>0.13800000000000001</v>
      </c>
    </row>
    <row r="20" spans="1:8" x14ac:dyDescent="0.25">
      <c r="A20" s="32" t="s">
        <v>47</v>
      </c>
      <c r="B20" s="20">
        <v>19741371.074999999</v>
      </c>
      <c r="C20" s="20">
        <v>615732.94499999995</v>
      </c>
      <c r="D20" s="20">
        <v>883.62400000000002</v>
      </c>
      <c r="E20" s="20">
        <v>883.64099999999996</v>
      </c>
      <c r="F20" s="34" t="s">
        <v>52</v>
      </c>
      <c r="G20" s="33">
        <v>1.7000000000000001E-2</v>
      </c>
      <c r="H20" s="9">
        <f t="shared" si="0"/>
        <v>1.7000000000000001E-2</v>
      </c>
    </row>
    <row r="21" spans="1:8" x14ac:dyDescent="0.25">
      <c r="A21" s="28" t="s">
        <v>48</v>
      </c>
      <c r="B21" s="31">
        <v>19771929.59</v>
      </c>
      <c r="C21" s="31">
        <v>597703.27599999995</v>
      </c>
      <c r="D21" s="31">
        <v>795.79100000000005</v>
      </c>
      <c r="E21" s="31">
        <v>795.83500000000004</v>
      </c>
      <c r="F21" s="30" t="s">
        <v>52</v>
      </c>
      <c r="G21" s="29">
        <v>4.3999999999999997E-2</v>
      </c>
      <c r="H21" s="5">
        <f t="shared" si="0"/>
        <v>4.3999999999999997E-2</v>
      </c>
    </row>
    <row r="22" spans="1:8" x14ac:dyDescent="0.25">
      <c r="A22" s="32" t="s">
        <v>49</v>
      </c>
      <c r="B22" s="20">
        <v>19731925.651000001</v>
      </c>
      <c r="C22" s="20">
        <v>657874.603</v>
      </c>
      <c r="D22" s="20">
        <v>876.69200000000001</v>
      </c>
      <c r="E22" s="20">
        <v>876.70699999999999</v>
      </c>
      <c r="F22" s="34" t="s">
        <v>52</v>
      </c>
      <c r="G22" s="33">
        <v>1.4999999999999999E-2</v>
      </c>
      <c r="H22" s="9">
        <f t="shared" si="0"/>
        <v>1.4999999999999999E-2</v>
      </c>
    </row>
    <row r="23" spans="1:8" x14ac:dyDescent="0.25">
      <c r="A23" s="28" t="s">
        <v>50</v>
      </c>
      <c r="B23" s="31">
        <v>19763534.752</v>
      </c>
      <c r="C23" s="31">
        <v>650747.10800000001</v>
      </c>
      <c r="D23" s="31">
        <v>877.29499999999996</v>
      </c>
      <c r="E23" s="31">
        <v>877.11400000000003</v>
      </c>
      <c r="F23" s="30" t="s">
        <v>52</v>
      </c>
      <c r="G23" s="29">
        <v>-0.18099999999999999</v>
      </c>
      <c r="H23" s="5">
        <f t="shared" si="0"/>
        <v>0.18099999999999999</v>
      </c>
    </row>
    <row r="24" spans="1:8" x14ac:dyDescent="0.25">
      <c r="A24" s="32" t="s">
        <v>51</v>
      </c>
      <c r="B24" s="20">
        <v>19795565.954</v>
      </c>
      <c r="C24" s="20">
        <v>617628.429</v>
      </c>
      <c r="D24" s="20">
        <v>909.21199999999999</v>
      </c>
      <c r="E24" s="20">
        <v>909.30499999999995</v>
      </c>
      <c r="F24" s="34" t="s">
        <v>52</v>
      </c>
      <c r="G24" s="33">
        <v>9.2999999999999999E-2</v>
      </c>
      <c r="H24" s="9">
        <f t="shared" si="0"/>
        <v>9.2999999999999999E-2</v>
      </c>
    </row>
    <row r="25" spans="1:8" x14ac:dyDescent="0.25">
      <c r="A25" s="28" t="s">
        <v>53</v>
      </c>
      <c r="B25" s="31">
        <v>19704011.401000001</v>
      </c>
      <c r="C25" s="31">
        <v>571051.05799999996</v>
      </c>
      <c r="D25" s="31">
        <v>1239.4639999999999</v>
      </c>
      <c r="E25" s="31">
        <v>1239.3230000000001</v>
      </c>
      <c r="F25" s="35" t="s">
        <v>70</v>
      </c>
      <c r="G25" s="35">
        <v>-0.14099999999999999</v>
      </c>
      <c r="H25" s="5">
        <f t="shared" si="0"/>
        <v>0.14099999999999999</v>
      </c>
    </row>
    <row r="26" spans="1:8" x14ac:dyDescent="0.25">
      <c r="A26" s="32" t="s">
        <v>54</v>
      </c>
      <c r="B26" s="20">
        <v>19871429.081999999</v>
      </c>
      <c r="C26" s="20">
        <v>623227.93200000003</v>
      </c>
      <c r="D26" s="20">
        <v>745.26</v>
      </c>
      <c r="E26" s="20">
        <v>745.12</v>
      </c>
      <c r="F26" s="8" t="s">
        <v>70</v>
      </c>
      <c r="G26" s="8">
        <v>-0.14000000000000001</v>
      </c>
      <c r="H26" s="9">
        <f t="shared" si="0"/>
        <v>0.14000000000000001</v>
      </c>
    </row>
    <row r="27" spans="1:8" x14ac:dyDescent="0.25">
      <c r="A27" s="28" t="s">
        <v>55</v>
      </c>
      <c r="B27" s="31">
        <v>19771861.440000001</v>
      </c>
      <c r="C27" s="31">
        <v>599784.42599999998</v>
      </c>
      <c r="D27" s="31">
        <v>797.85599999999999</v>
      </c>
      <c r="E27" s="31">
        <v>797.87</v>
      </c>
      <c r="F27" s="35" t="s">
        <v>70</v>
      </c>
      <c r="G27" s="35">
        <v>1.4E-2</v>
      </c>
      <c r="H27" s="5">
        <f t="shared" si="0"/>
        <v>1.4E-2</v>
      </c>
    </row>
    <row r="28" spans="1:8" x14ac:dyDescent="0.25">
      <c r="A28" s="32" t="s">
        <v>56</v>
      </c>
      <c r="B28" s="20">
        <v>19924692.636999998</v>
      </c>
      <c r="C28" s="20">
        <v>578198.99399999995</v>
      </c>
      <c r="D28" s="20">
        <v>668.67100000000005</v>
      </c>
      <c r="E28" s="20">
        <v>668.87699999999995</v>
      </c>
      <c r="F28" s="8" t="s">
        <v>70</v>
      </c>
      <c r="G28" s="8">
        <v>0.20599999999999999</v>
      </c>
      <c r="H28" s="9">
        <f t="shared" si="0"/>
        <v>0.20599999999999999</v>
      </c>
    </row>
    <row r="29" spans="1:8" x14ac:dyDescent="0.25">
      <c r="A29" s="28" t="s">
        <v>57</v>
      </c>
      <c r="B29" s="31">
        <v>19806236.190000001</v>
      </c>
      <c r="C29" s="31">
        <v>636063.52899999998</v>
      </c>
      <c r="D29" s="31">
        <v>806.81200000000001</v>
      </c>
      <c r="E29" s="31">
        <v>806.68600000000004</v>
      </c>
      <c r="F29" s="35" t="s">
        <v>70</v>
      </c>
      <c r="G29" s="35">
        <v>-0.126</v>
      </c>
      <c r="H29" s="5">
        <f t="shared" si="0"/>
        <v>0.126</v>
      </c>
    </row>
    <row r="30" spans="1:8" x14ac:dyDescent="0.25">
      <c r="A30" s="32" t="s">
        <v>58</v>
      </c>
      <c r="B30" s="20">
        <v>19732273.037999999</v>
      </c>
      <c r="C30" s="20">
        <v>657859.16299999994</v>
      </c>
      <c r="D30" s="20">
        <v>873.33799999999997</v>
      </c>
      <c r="E30" s="20">
        <v>873.26700000000005</v>
      </c>
      <c r="F30" s="8" t="s">
        <v>70</v>
      </c>
      <c r="G30" s="8">
        <v>-7.0999999999999994E-2</v>
      </c>
      <c r="H30" s="9">
        <f t="shared" si="0"/>
        <v>7.0999999999999994E-2</v>
      </c>
    </row>
    <row r="31" spans="1:8" x14ac:dyDescent="0.25">
      <c r="A31" s="28" t="s">
        <v>59</v>
      </c>
      <c r="B31" s="31">
        <v>19840360.506999999</v>
      </c>
      <c r="C31" s="31">
        <v>570896.89399999997</v>
      </c>
      <c r="D31" s="31">
        <v>873.14800000000002</v>
      </c>
      <c r="E31" s="31">
        <v>872.88800000000003</v>
      </c>
      <c r="F31" s="35" t="s">
        <v>70</v>
      </c>
      <c r="G31" s="35">
        <v>-0.26</v>
      </c>
      <c r="H31" s="5">
        <f t="shared" si="0"/>
        <v>0.26</v>
      </c>
    </row>
    <row r="32" spans="1:8" x14ac:dyDescent="0.25">
      <c r="A32" s="32" t="s">
        <v>60</v>
      </c>
      <c r="B32" s="20">
        <v>19923131.274</v>
      </c>
      <c r="C32" s="20">
        <v>662335.11499999999</v>
      </c>
      <c r="D32" s="20">
        <v>692.702</v>
      </c>
      <c r="E32" s="20">
        <v>692.69</v>
      </c>
      <c r="F32" s="8" t="s">
        <v>70</v>
      </c>
      <c r="G32" s="8">
        <v>-1.2E-2</v>
      </c>
      <c r="H32" s="9">
        <f t="shared" si="0"/>
        <v>1.2E-2</v>
      </c>
    </row>
    <row r="33" spans="1:8" x14ac:dyDescent="0.25">
      <c r="A33" s="28" t="s">
        <v>61</v>
      </c>
      <c r="B33" s="31">
        <v>19926745.23</v>
      </c>
      <c r="C33" s="31">
        <v>636393.26599999995</v>
      </c>
      <c r="D33" s="31">
        <v>582.73800000000006</v>
      </c>
      <c r="E33" s="31">
        <v>582.82500000000005</v>
      </c>
      <c r="F33" s="35" t="s">
        <v>70</v>
      </c>
      <c r="G33" s="35">
        <v>8.6999999999999994E-2</v>
      </c>
      <c r="H33" s="5">
        <f t="shared" si="0"/>
        <v>8.6999999999999994E-2</v>
      </c>
    </row>
    <row r="34" spans="1:8" x14ac:dyDescent="0.25">
      <c r="A34" s="32" t="s">
        <v>62</v>
      </c>
      <c r="B34" s="20">
        <v>19794768.385000002</v>
      </c>
      <c r="C34" s="20">
        <v>651275.78099999996</v>
      </c>
      <c r="D34" s="20">
        <v>864.20899999999995</v>
      </c>
      <c r="E34" s="20">
        <v>864.197</v>
      </c>
      <c r="F34" s="8" t="s">
        <v>70</v>
      </c>
      <c r="G34" s="8">
        <v>-1.2E-2</v>
      </c>
      <c r="H34" s="9">
        <f t="shared" si="0"/>
        <v>1.2E-2</v>
      </c>
    </row>
    <row r="35" spans="1:8" x14ac:dyDescent="0.25">
      <c r="A35" s="28" t="s">
        <v>63</v>
      </c>
      <c r="B35" s="31">
        <v>19895231.864999998</v>
      </c>
      <c r="C35" s="31">
        <v>674085.80299999996</v>
      </c>
      <c r="D35" s="31">
        <v>736.351</v>
      </c>
      <c r="E35" s="31">
        <v>736.19</v>
      </c>
      <c r="F35" s="35" t="s">
        <v>70</v>
      </c>
      <c r="G35" s="35">
        <v>-0.161</v>
      </c>
      <c r="H35" s="5">
        <f t="shared" si="0"/>
        <v>0.161</v>
      </c>
    </row>
    <row r="36" spans="1:8" x14ac:dyDescent="0.25">
      <c r="A36" s="32" t="s">
        <v>64</v>
      </c>
      <c r="B36" s="20">
        <v>19853537.640999999</v>
      </c>
      <c r="C36" s="20">
        <v>639204.09199999995</v>
      </c>
      <c r="D36" s="20">
        <v>726.59299999999996</v>
      </c>
      <c r="E36" s="20">
        <v>726.83</v>
      </c>
      <c r="F36" s="8" t="s">
        <v>70</v>
      </c>
      <c r="G36" s="8">
        <v>0.23699999999999999</v>
      </c>
      <c r="H36" s="9">
        <f t="shared" si="0"/>
        <v>0.23699999999999999</v>
      </c>
    </row>
    <row r="37" spans="1:8" x14ac:dyDescent="0.25">
      <c r="A37" s="28" t="s">
        <v>65</v>
      </c>
      <c r="B37" s="31">
        <v>19917641.412</v>
      </c>
      <c r="C37" s="31">
        <v>563667.16299999994</v>
      </c>
      <c r="D37" s="31">
        <v>712.23699999999997</v>
      </c>
      <c r="E37" s="31">
        <v>712.46699999999998</v>
      </c>
      <c r="F37" s="35" t="s">
        <v>70</v>
      </c>
      <c r="G37" s="35">
        <v>0.23</v>
      </c>
      <c r="H37" s="5">
        <f t="shared" si="0"/>
        <v>0.23</v>
      </c>
    </row>
    <row r="38" spans="1:8" x14ac:dyDescent="0.25">
      <c r="A38" s="32" t="s">
        <v>66</v>
      </c>
      <c r="B38" s="20">
        <v>19938783.295000002</v>
      </c>
      <c r="C38" s="20">
        <v>688759.48300000001</v>
      </c>
      <c r="D38" s="20">
        <v>595.25</v>
      </c>
      <c r="E38" s="20">
        <v>595.21400000000006</v>
      </c>
      <c r="F38" s="8" t="s">
        <v>70</v>
      </c>
      <c r="G38" s="8">
        <v>-3.5999999999999997E-2</v>
      </c>
      <c r="H38" s="9">
        <f t="shared" si="0"/>
        <v>3.5999999999999997E-2</v>
      </c>
    </row>
    <row r="39" spans="1:8" x14ac:dyDescent="0.25">
      <c r="A39" s="28" t="s">
        <v>67</v>
      </c>
      <c r="B39" s="31">
        <v>19851901.681000002</v>
      </c>
      <c r="C39" s="31">
        <v>686545.24600000004</v>
      </c>
      <c r="D39" s="31">
        <v>725.60299999999995</v>
      </c>
      <c r="E39" s="31">
        <v>725.55399999999997</v>
      </c>
      <c r="F39" s="35" t="s">
        <v>70</v>
      </c>
      <c r="G39" s="35">
        <v>-4.9000000000000002E-2</v>
      </c>
      <c r="H39" s="5">
        <f t="shared" si="0"/>
        <v>4.9000000000000002E-2</v>
      </c>
    </row>
    <row r="40" spans="1:8" x14ac:dyDescent="0.25">
      <c r="A40" s="32" t="s">
        <v>68</v>
      </c>
      <c r="B40" s="20">
        <v>19804165.252</v>
      </c>
      <c r="C40" s="20">
        <v>672492.66399999999</v>
      </c>
      <c r="D40" s="20">
        <v>789.89800000000002</v>
      </c>
      <c r="E40" s="20">
        <v>789.82100000000003</v>
      </c>
      <c r="F40" s="8" t="s">
        <v>70</v>
      </c>
      <c r="G40" s="8">
        <v>-7.6999999999999999E-2</v>
      </c>
      <c r="H40" s="9">
        <f t="shared" si="0"/>
        <v>7.6999999999999999E-2</v>
      </c>
    </row>
    <row r="41" spans="1:8" x14ac:dyDescent="0.25">
      <c r="A41" s="28" t="s">
        <v>69</v>
      </c>
      <c r="B41" s="31">
        <v>19741213.782000002</v>
      </c>
      <c r="C41" s="31">
        <v>615826.05099999998</v>
      </c>
      <c r="D41" s="31">
        <v>882.41099999999994</v>
      </c>
      <c r="E41" s="31">
        <v>882.48699999999997</v>
      </c>
      <c r="F41" s="35" t="s">
        <v>70</v>
      </c>
      <c r="G41" s="35">
        <v>7.5999999999999998E-2</v>
      </c>
      <c r="H41" s="5">
        <f t="shared" si="0"/>
        <v>7.5999999999999998E-2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workbookViewId="0">
      <selection activeCell="A26" sqref="A26"/>
    </sheetView>
  </sheetViews>
  <sheetFormatPr defaultRowHeight="15" x14ac:dyDescent="0.25"/>
  <cols>
    <col min="1" max="1" width="12.85546875" style="1" bestFit="1" customWidth="1"/>
    <col min="2" max="2" width="12.5703125" style="12" bestFit="1" customWidth="1"/>
    <col min="3" max="3" width="13.85546875" style="12" bestFit="1" customWidth="1"/>
    <col min="4" max="4" width="13.42578125" style="12" bestFit="1" customWidth="1"/>
    <col min="5" max="5" width="12.28515625" style="12" bestFit="1" customWidth="1"/>
    <col min="6" max="6" width="16.42578125" style="1" bestFit="1" customWidth="1"/>
    <col min="7" max="7" width="11.85546875" style="12" bestFit="1" customWidth="1"/>
    <col min="8" max="8" width="2.7109375" style="1" customWidth="1"/>
    <col min="9" max="9" width="12.85546875" style="1" bestFit="1" customWidth="1"/>
    <col min="10" max="10" width="12.5703125" style="12" bestFit="1" customWidth="1"/>
    <col min="11" max="11" width="13.85546875" style="12" bestFit="1" customWidth="1"/>
    <col min="12" max="12" width="13.42578125" style="12" bestFit="1" customWidth="1"/>
    <col min="13" max="13" width="12.28515625" style="12" bestFit="1" customWidth="1"/>
    <col min="14" max="14" width="16.42578125" style="1" bestFit="1" customWidth="1"/>
    <col min="15" max="15" width="11.85546875" style="12" bestFit="1" customWidth="1"/>
    <col min="16" max="16" width="2.7109375" style="1" customWidth="1"/>
    <col min="17" max="17" width="12.85546875" style="1" bestFit="1" customWidth="1"/>
    <col min="18" max="18" width="12.5703125" style="12" bestFit="1" customWidth="1"/>
    <col min="19" max="19" width="13.85546875" style="12" bestFit="1" customWidth="1"/>
    <col min="20" max="20" width="13.42578125" style="12" bestFit="1" customWidth="1"/>
    <col min="21" max="21" width="12" style="12" bestFit="1" customWidth="1"/>
    <col min="22" max="22" width="16.42578125" style="1" bestFit="1" customWidth="1"/>
    <col min="23" max="23" width="11.85546875" style="12" bestFit="1" customWidth="1"/>
    <col min="24" max="16384" width="9.140625" style="1"/>
  </cols>
  <sheetData>
    <row r="1" spans="1:23" x14ac:dyDescent="0.25">
      <c r="A1" s="53" t="s">
        <v>8</v>
      </c>
      <c r="B1" s="53"/>
      <c r="C1" s="53"/>
      <c r="D1" s="53"/>
      <c r="E1" s="53"/>
      <c r="F1" s="53"/>
      <c r="G1" s="53"/>
      <c r="H1" s="13"/>
      <c r="I1" s="53" t="s">
        <v>9</v>
      </c>
      <c r="J1" s="53"/>
      <c r="K1" s="53"/>
      <c r="L1" s="53"/>
      <c r="M1" s="53"/>
      <c r="N1" s="53"/>
      <c r="O1" s="53"/>
      <c r="P1" s="13"/>
      <c r="Q1" s="53" t="s">
        <v>10</v>
      </c>
      <c r="R1" s="53"/>
      <c r="S1" s="53"/>
      <c r="T1" s="53"/>
      <c r="U1" s="53"/>
      <c r="V1" s="53"/>
      <c r="W1" s="53"/>
    </row>
    <row r="2" spans="1:23" x14ac:dyDescent="0.2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3"/>
      <c r="I2" s="14" t="s">
        <v>0</v>
      </c>
      <c r="J2" s="15" t="s">
        <v>1</v>
      </c>
      <c r="K2" s="15" t="s">
        <v>2</v>
      </c>
      <c r="L2" s="15" t="s">
        <v>3</v>
      </c>
      <c r="M2" s="15" t="s">
        <v>4</v>
      </c>
      <c r="N2" s="15" t="s">
        <v>5</v>
      </c>
      <c r="O2" s="16" t="s">
        <v>6</v>
      </c>
      <c r="P2" s="13"/>
      <c r="Q2" s="14" t="s">
        <v>0</v>
      </c>
      <c r="R2" s="15" t="s">
        <v>1</v>
      </c>
      <c r="S2" s="15" t="s">
        <v>2</v>
      </c>
      <c r="T2" s="15" t="s">
        <v>3</v>
      </c>
      <c r="U2" s="15" t="s">
        <v>11</v>
      </c>
      <c r="V2" s="15" t="s">
        <v>5</v>
      </c>
      <c r="W2" s="16" t="s">
        <v>6</v>
      </c>
    </row>
    <row r="3" spans="1:23" x14ac:dyDescent="0.25">
      <c r="A3" s="6" t="s">
        <v>30</v>
      </c>
      <c r="B3" s="17">
        <v>19804322.491999999</v>
      </c>
      <c r="C3" s="17">
        <v>672329.82400000002</v>
      </c>
      <c r="D3" s="17">
        <v>789.47</v>
      </c>
      <c r="E3" s="17">
        <v>789.43399999999997</v>
      </c>
      <c r="F3" s="18" t="s">
        <v>52</v>
      </c>
      <c r="G3" s="19">
        <v>-3.5999999999999997E-2</v>
      </c>
      <c r="H3" s="13"/>
      <c r="I3" s="6" t="s">
        <v>30</v>
      </c>
      <c r="J3" s="17">
        <v>19804322.491999999</v>
      </c>
      <c r="K3" s="17">
        <v>672329.82400000002</v>
      </c>
      <c r="L3" s="17">
        <v>789.47</v>
      </c>
      <c r="M3" s="17">
        <v>789.39</v>
      </c>
      <c r="N3" s="18" t="s">
        <v>52</v>
      </c>
      <c r="O3" s="19">
        <v>-0.08</v>
      </c>
      <c r="P3" s="13"/>
      <c r="Q3" s="6" t="s">
        <v>30</v>
      </c>
      <c r="R3" s="17">
        <v>19804322.491999999</v>
      </c>
      <c r="S3" s="17">
        <v>672329.82400000002</v>
      </c>
      <c r="T3" s="17">
        <v>789.47</v>
      </c>
      <c r="U3" s="46">
        <v>789.37800000000004</v>
      </c>
      <c r="V3" s="18" t="s">
        <v>52</v>
      </c>
      <c r="W3" s="20">
        <f>Table212[[#This Row],[DEMZ]]-Table212[[#This Row],[KnownZ]]</f>
        <v>-9.1999999999984539E-2</v>
      </c>
    </row>
    <row r="4" spans="1:23" x14ac:dyDescent="0.25">
      <c r="A4" s="6" t="s">
        <v>31</v>
      </c>
      <c r="B4" s="17">
        <v>19926775.736000001</v>
      </c>
      <c r="C4" s="17">
        <v>636591.02</v>
      </c>
      <c r="D4" s="17">
        <v>582.91399999999999</v>
      </c>
      <c r="E4" s="17">
        <v>582.99900000000002</v>
      </c>
      <c r="F4" s="18" t="s">
        <v>52</v>
      </c>
      <c r="G4" s="19">
        <v>8.5000000000000006E-2</v>
      </c>
      <c r="H4" s="13"/>
      <c r="I4" s="6" t="s">
        <v>31</v>
      </c>
      <c r="J4" s="17">
        <v>19926775.736000001</v>
      </c>
      <c r="K4" s="17">
        <v>636591.02</v>
      </c>
      <c r="L4" s="17">
        <v>582.91399999999999</v>
      </c>
      <c r="M4" s="17">
        <v>582.99900000000002</v>
      </c>
      <c r="N4" s="18" t="s">
        <v>52</v>
      </c>
      <c r="O4" s="19">
        <v>8.5000000000000006E-2</v>
      </c>
      <c r="P4" s="13"/>
      <c r="Q4" s="6" t="s">
        <v>31</v>
      </c>
      <c r="R4" s="17">
        <v>19926775.736000001</v>
      </c>
      <c r="S4" s="17">
        <v>636591.02</v>
      </c>
      <c r="T4" s="17">
        <v>582.91399999999999</v>
      </c>
      <c r="U4" s="46">
        <v>582.99199999999996</v>
      </c>
      <c r="V4" s="18" t="s">
        <v>52</v>
      </c>
      <c r="W4" s="20">
        <f>Table212[[#This Row],[DEMZ]]-Table212[[#This Row],[KnownZ]]</f>
        <v>7.7999999999974534E-2</v>
      </c>
    </row>
    <row r="5" spans="1:23" x14ac:dyDescent="0.25">
      <c r="A5" s="6" t="s">
        <v>32</v>
      </c>
      <c r="B5" s="17">
        <v>19840480.136999998</v>
      </c>
      <c r="C5" s="17">
        <v>570827.25899999996</v>
      </c>
      <c r="D5" s="17">
        <v>872.36199999999997</v>
      </c>
      <c r="E5" s="17">
        <v>871.995</v>
      </c>
      <c r="F5" s="18" t="s">
        <v>52</v>
      </c>
      <c r="G5" s="19">
        <v>-0.36699999999999999</v>
      </c>
      <c r="H5" s="13"/>
      <c r="I5" s="6" t="s">
        <v>32</v>
      </c>
      <c r="J5" s="17">
        <v>19840480.136999998</v>
      </c>
      <c r="K5" s="17">
        <v>570827.25899999996</v>
      </c>
      <c r="L5" s="17">
        <v>872.36199999999997</v>
      </c>
      <c r="M5" s="17">
        <v>871.995</v>
      </c>
      <c r="N5" s="18" t="s">
        <v>52</v>
      </c>
      <c r="O5" s="19">
        <v>-0.36699999999999999</v>
      </c>
      <c r="P5" s="13"/>
      <c r="Q5" s="6" t="s">
        <v>32</v>
      </c>
      <c r="R5" s="17">
        <v>19840480.136999998</v>
      </c>
      <c r="S5" s="17">
        <v>570827.25899999996</v>
      </c>
      <c r="T5" s="17">
        <v>872.36199999999997</v>
      </c>
      <c r="U5" s="46">
        <v>871.99699999999996</v>
      </c>
      <c r="V5" s="18" t="s">
        <v>52</v>
      </c>
      <c r="W5" s="20">
        <f>Table212[[#This Row],[DEMZ]]-Table212[[#This Row],[KnownZ]]</f>
        <v>-0.36500000000000909</v>
      </c>
    </row>
    <row r="6" spans="1:23" x14ac:dyDescent="0.25">
      <c r="A6" s="6" t="s">
        <v>33</v>
      </c>
      <c r="B6" s="17">
        <v>19938850.960999999</v>
      </c>
      <c r="C6" s="17">
        <v>688913.87399999995</v>
      </c>
      <c r="D6" s="17">
        <v>586.09</v>
      </c>
      <c r="E6" s="17">
        <v>586.13499999999999</v>
      </c>
      <c r="F6" s="18" t="s">
        <v>52</v>
      </c>
      <c r="G6" s="19">
        <v>4.4999999999999998E-2</v>
      </c>
      <c r="H6" s="13"/>
      <c r="I6" s="6" t="s">
        <v>33</v>
      </c>
      <c r="J6" s="17">
        <v>19938850.960999999</v>
      </c>
      <c r="K6" s="17">
        <v>688913.87399999995</v>
      </c>
      <c r="L6" s="17">
        <v>586.09</v>
      </c>
      <c r="M6" s="17">
        <v>586.13499999999999</v>
      </c>
      <c r="N6" s="18" t="s">
        <v>52</v>
      </c>
      <c r="O6" s="19">
        <v>4.4999999999999998E-2</v>
      </c>
      <c r="P6" s="13"/>
      <c r="Q6" s="6" t="s">
        <v>33</v>
      </c>
      <c r="R6" s="17">
        <v>19938850.960999999</v>
      </c>
      <c r="S6" s="17">
        <v>688913.87399999995</v>
      </c>
      <c r="T6" s="17">
        <v>586.09</v>
      </c>
      <c r="U6" s="46">
        <v>586.15300000000002</v>
      </c>
      <c r="V6" s="18" t="s">
        <v>52</v>
      </c>
      <c r="W6" s="20">
        <f>Table212[[#This Row],[DEMZ]]-Table212[[#This Row],[KnownZ]]</f>
        <v>6.2999999999988177E-2</v>
      </c>
    </row>
    <row r="7" spans="1:23" x14ac:dyDescent="0.25">
      <c r="A7" s="6" t="s">
        <v>34</v>
      </c>
      <c r="B7" s="17">
        <v>19851868.822000001</v>
      </c>
      <c r="C7" s="17">
        <v>686222.89800000004</v>
      </c>
      <c r="D7" s="17">
        <v>734.84900000000005</v>
      </c>
      <c r="E7" s="17">
        <v>734.59199999999998</v>
      </c>
      <c r="F7" s="18" t="s">
        <v>52</v>
      </c>
      <c r="G7" s="19">
        <v>-0.25700000000000001</v>
      </c>
      <c r="H7" s="13"/>
      <c r="I7" s="6" t="s">
        <v>34</v>
      </c>
      <c r="J7" s="17">
        <v>19851868.822000001</v>
      </c>
      <c r="K7" s="17">
        <v>686222.89800000004</v>
      </c>
      <c r="L7" s="17">
        <v>734.84900000000005</v>
      </c>
      <c r="M7" s="17">
        <v>734.59199999999998</v>
      </c>
      <c r="N7" s="18" t="s">
        <v>52</v>
      </c>
      <c r="O7" s="19">
        <v>-0.25700000000000001</v>
      </c>
      <c r="P7" s="13"/>
      <c r="Q7" s="6" t="s">
        <v>34</v>
      </c>
      <c r="R7" s="17">
        <v>19851868.822000001</v>
      </c>
      <c r="S7" s="17">
        <v>686222.89800000004</v>
      </c>
      <c r="T7" s="17">
        <v>734.84900000000005</v>
      </c>
      <c r="U7" s="46">
        <v>734.61400000000003</v>
      </c>
      <c r="V7" s="18" t="s">
        <v>52</v>
      </c>
      <c r="W7" s="20">
        <f>Table212[[#This Row],[DEMZ]]-Table212[[#This Row],[KnownZ]]</f>
        <v>-0.23500000000001364</v>
      </c>
    </row>
    <row r="8" spans="1:23" x14ac:dyDescent="0.25">
      <c r="A8" s="6" t="s">
        <v>35</v>
      </c>
      <c r="B8" s="19">
        <v>19923193.868999999</v>
      </c>
      <c r="C8" s="19">
        <v>662576.16200000001</v>
      </c>
      <c r="D8" s="19">
        <v>694.44100000000003</v>
      </c>
      <c r="E8" s="19">
        <v>694.34400000000005</v>
      </c>
      <c r="F8" s="18" t="s">
        <v>52</v>
      </c>
      <c r="G8" s="19">
        <v>-9.7000000000000003E-2</v>
      </c>
      <c r="H8" s="13"/>
      <c r="I8" s="6" t="s">
        <v>35</v>
      </c>
      <c r="J8" s="19">
        <v>19923193.868999999</v>
      </c>
      <c r="K8" s="19">
        <v>662576.16200000001</v>
      </c>
      <c r="L8" s="19">
        <v>694.44100000000003</v>
      </c>
      <c r="M8" s="19">
        <v>694.34400000000005</v>
      </c>
      <c r="N8" s="18" t="s">
        <v>52</v>
      </c>
      <c r="O8" s="19">
        <v>-9.7000000000000003E-2</v>
      </c>
      <c r="P8" s="13"/>
      <c r="Q8" s="6" t="s">
        <v>35</v>
      </c>
      <c r="R8" s="19">
        <v>19923193.868999999</v>
      </c>
      <c r="S8" s="19">
        <v>662576.16200000001</v>
      </c>
      <c r="T8" s="19">
        <v>694.44100000000003</v>
      </c>
      <c r="U8" s="46">
        <v>694.31</v>
      </c>
      <c r="V8" s="18" t="s">
        <v>52</v>
      </c>
      <c r="W8" s="20">
        <f>Table212[[#This Row],[DEMZ]]-Table212[[#This Row],[KnownZ]]</f>
        <v>-0.13100000000008549</v>
      </c>
    </row>
    <row r="9" spans="1:23" x14ac:dyDescent="0.25">
      <c r="A9" s="6" t="s">
        <v>36</v>
      </c>
      <c r="B9" s="19">
        <v>19894637.098000001</v>
      </c>
      <c r="C9" s="19">
        <v>674329.14500000002</v>
      </c>
      <c r="D9" s="19">
        <v>744.447</v>
      </c>
      <c r="E9" s="19">
        <v>744.39200000000005</v>
      </c>
      <c r="F9" s="18" t="s">
        <v>52</v>
      </c>
      <c r="G9" s="19">
        <v>-5.5E-2</v>
      </c>
      <c r="H9" s="13"/>
      <c r="I9" s="6" t="s">
        <v>36</v>
      </c>
      <c r="J9" s="19">
        <v>19894637.098000001</v>
      </c>
      <c r="K9" s="19">
        <v>674329.14500000002</v>
      </c>
      <c r="L9" s="19">
        <v>744.447</v>
      </c>
      <c r="M9" s="19">
        <v>744.39200000000005</v>
      </c>
      <c r="N9" s="18" t="s">
        <v>52</v>
      </c>
      <c r="O9" s="19">
        <v>-5.5E-2</v>
      </c>
      <c r="P9" s="13"/>
      <c r="Q9" s="6" t="s">
        <v>36</v>
      </c>
      <c r="R9" s="19">
        <v>19894637.098000001</v>
      </c>
      <c r="S9" s="19">
        <v>674329.14500000002</v>
      </c>
      <c r="T9" s="19">
        <v>744.447</v>
      </c>
      <c r="U9" s="46">
        <v>744.399</v>
      </c>
      <c r="V9" s="18" t="s">
        <v>52</v>
      </c>
      <c r="W9" s="20">
        <f>Table212[[#This Row],[DEMZ]]-Table212[[#This Row],[KnownZ]]</f>
        <v>-4.8000000000001819E-2</v>
      </c>
    </row>
    <row r="10" spans="1:23" x14ac:dyDescent="0.25">
      <c r="A10" s="6" t="s">
        <v>37</v>
      </c>
      <c r="B10" s="19">
        <v>19853182.285999998</v>
      </c>
      <c r="C10" s="19">
        <v>639002.93200000003</v>
      </c>
      <c r="D10" s="19">
        <v>741.11800000000005</v>
      </c>
      <c r="E10" s="19">
        <v>741.40599999999995</v>
      </c>
      <c r="F10" s="18" t="s">
        <v>52</v>
      </c>
      <c r="G10" s="19">
        <v>0.28799999999999998</v>
      </c>
      <c r="H10" s="13"/>
      <c r="I10" s="6" t="s">
        <v>37</v>
      </c>
      <c r="J10" s="19">
        <v>19853182.285999998</v>
      </c>
      <c r="K10" s="19">
        <v>639002.93200000003</v>
      </c>
      <c r="L10" s="19">
        <v>741.11800000000005</v>
      </c>
      <c r="M10" s="19">
        <v>741.40599999999995</v>
      </c>
      <c r="N10" s="18" t="s">
        <v>52</v>
      </c>
      <c r="O10" s="19">
        <v>0.28799999999999998</v>
      </c>
      <c r="P10" s="13"/>
      <c r="Q10" s="6" t="s">
        <v>37</v>
      </c>
      <c r="R10" s="19">
        <v>19853182.285999998</v>
      </c>
      <c r="S10" s="19">
        <v>639002.93200000003</v>
      </c>
      <c r="T10" s="19">
        <v>741.11800000000005</v>
      </c>
      <c r="U10" s="46">
        <v>741.399</v>
      </c>
      <c r="V10" s="18" t="s">
        <v>52</v>
      </c>
      <c r="W10" s="20">
        <f>Table212[[#This Row],[DEMZ]]-Table212[[#This Row],[KnownZ]]</f>
        <v>0.28099999999994907</v>
      </c>
    </row>
    <row r="11" spans="1:23" x14ac:dyDescent="0.25">
      <c r="A11" s="6" t="s">
        <v>38</v>
      </c>
      <c r="B11" s="19">
        <v>19815303.395</v>
      </c>
      <c r="C11" s="19">
        <v>610515.44900000002</v>
      </c>
      <c r="D11" s="19">
        <v>733.73400000000004</v>
      </c>
      <c r="E11" s="19">
        <v>734.00400000000002</v>
      </c>
      <c r="F11" s="18" t="s">
        <v>52</v>
      </c>
      <c r="G11" s="19">
        <v>0.27</v>
      </c>
      <c r="H11" s="13"/>
      <c r="I11" s="6" t="s">
        <v>38</v>
      </c>
      <c r="J11" s="19">
        <v>19815303.395</v>
      </c>
      <c r="K11" s="19">
        <v>610515.44900000002</v>
      </c>
      <c r="L11" s="19">
        <v>733.73400000000004</v>
      </c>
      <c r="M11" s="19">
        <v>734.00400000000002</v>
      </c>
      <c r="N11" s="18" t="s">
        <v>52</v>
      </c>
      <c r="O11" s="19">
        <v>0.27</v>
      </c>
      <c r="P11" s="13"/>
      <c r="Q11" s="6" t="s">
        <v>38</v>
      </c>
      <c r="R11" s="19">
        <v>19815303.395</v>
      </c>
      <c r="S11" s="19">
        <v>610515.44900000002</v>
      </c>
      <c r="T11" s="19">
        <v>733.73400000000004</v>
      </c>
      <c r="U11" s="46">
        <v>733.97299999999996</v>
      </c>
      <c r="V11" s="18" t="s">
        <v>52</v>
      </c>
      <c r="W11" s="20">
        <f>Table212[[#This Row],[DEMZ]]-Table212[[#This Row],[KnownZ]]</f>
        <v>0.23899999999991905</v>
      </c>
    </row>
    <row r="12" spans="1:23" x14ac:dyDescent="0.25">
      <c r="A12" s="6" t="s">
        <v>39</v>
      </c>
      <c r="B12" s="19">
        <v>19887146.563000001</v>
      </c>
      <c r="C12" s="19">
        <v>578826.36</v>
      </c>
      <c r="D12" s="19">
        <v>746.66700000000003</v>
      </c>
      <c r="E12" s="19">
        <v>746.654</v>
      </c>
      <c r="F12" s="18" t="s">
        <v>52</v>
      </c>
      <c r="G12" s="19">
        <v>-1.2999999999999999E-2</v>
      </c>
      <c r="H12" s="13"/>
      <c r="I12" s="6" t="s">
        <v>39</v>
      </c>
      <c r="J12" s="19">
        <v>19887146.563000001</v>
      </c>
      <c r="K12" s="19">
        <v>578826.36</v>
      </c>
      <c r="L12" s="19">
        <v>746.66700000000003</v>
      </c>
      <c r="M12" s="19">
        <v>746.654</v>
      </c>
      <c r="N12" s="18" t="s">
        <v>52</v>
      </c>
      <c r="O12" s="19">
        <v>-1.2999999999999999E-2</v>
      </c>
      <c r="P12" s="13"/>
      <c r="Q12" s="6" t="s">
        <v>39</v>
      </c>
      <c r="R12" s="19">
        <v>19887146.563000001</v>
      </c>
      <c r="S12" s="19">
        <v>578826.36</v>
      </c>
      <c r="T12" s="19">
        <v>746.66700000000003</v>
      </c>
      <c r="U12" s="46">
        <v>746.67700000000002</v>
      </c>
      <c r="V12" s="18" t="s">
        <v>52</v>
      </c>
      <c r="W12" s="20">
        <f>Table212[[#This Row],[DEMZ]]-Table212[[#This Row],[KnownZ]]</f>
        <v>9.9999999999909051E-3</v>
      </c>
    </row>
    <row r="13" spans="1:23" x14ac:dyDescent="0.25">
      <c r="A13" s="6" t="s">
        <v>40</v>
      </c>
      <c r="B13" s="19">
        <v>19871184.287999999</v>
      </c>
      <c r="C13" s="19">
        <v>623145.60499999998</v>
      </c>
      <c r="D13" s="19">
        <v>743.96100000000001</v>
      </c>
      <c r="E13" s="19">
        <v>743.90499999999997</v>
      </c>
      <c r="F13" s="18" t="s">
        <v>52</v>
      </c>
      <c r="G13" s="19">
        <v>-5.6000000000000001E-2</v>
      </c>
      <c r="H13" s="13"/>
      <c r="I13" s="6" t="s">
        <v>40</v>
      </c>
      <c r="J13" s="19">
        <v>19871184.287999999</v>
      </c>
      <c r="K13" s="19">
        <v>623145.60499999998</v>
      </c>
      <c r="L13" s="19">
        <v>743.96100000000001</v>
      </c>
      <c r="M13" s="19">
        <v>743.90499999999997</v>
      </c>
      <c r="N13" s="18" t="s">
        <v>52</v>
      </c>
      <c r="O13" s="19">
        <v>-5.6000000000000001E-2</v>
      </c>
      <c r="P13" s="13"/>
      <c r="Q13" s="6" t="s">
        <v>40</v>
      </c>
      <c r="R13" s="19">
        <v>19871184.287999999</v>
      </c>
      <c r="S13" s="19">
        <v>623145.60499999998</v>
      </c>
      <c r="T13" s="19">
        <v>743.96100000000001</v>
      </c>
      <c r="U13" s="46">
        <v>743.91200000000003</v>
      </c>
      <c r="V13" s="18" t="s">
        <v>52</v>
      </c>
      <c r="W13" s="19">
        <f>Table212[[#This Row],[DEMZ]]-Table212[[#This Row],[KnownZ]]</f>
        <v>-4.8999999999978172E-2</v>
      </c>
    </row>
    <row r="14" spans="1:23" x14ac:dyDescent="0.25">
      <c r="A14" s="6" t="s">
        <v>41</v>
      </c>
      <c r="B14" s="19">
        <v>19851230.353999998</v>
      </c>
      <c r="C14" s="19">
        <v>658795.22600000002</v>
      </c>
      <c r="D14" s="19">
        <v>719.19799999999998</v>
      </c>
      <c r="E14" s="19">
        <v>719.11500000000001</v>
      </c>
      <c r="F14" s="18" t="s">
        <v>52</v>
      </c>
      <c r="G14" s="19">
        <v>-8.3000000000000004E-2</v>
      </c>
      <c r="H14" s="13"/>
      <c r="I14" s="6" t="s">
        <v>41</v>
      </c>
      <c r="J14" s="19">
        <v>19851230.353999998</v>
      </c>
      <c r="K14" s="19">
        <v>658795.22600000002</v>
      </c>
      <c r="L14" s="19">
        <v>719.19799999999998</v>
      </c>
      <c r="M14" s="19">
        <v>719.11500000000001</v>
      </c>
      <c r="N14" s="18" t="s">
        <v>52</v>
      </c>
      <c r="O14" s="19">
        <v>-8.3000000000000004E-2</v>
      </c>
      <c r="P14" s="13"/>
      <c r="Q14" s="6" t="s">
        <v>41</v>
      </c>
      <c r="R14" s="19">
        <v>19851230.353999998</v>
      </c>
      <c r="S14" s="19">
        <v>658795.22600000002</v>
      </c>
      <c r="T14" s="19">
        <v>719.19799999999998</v>
      </c>
      <c r="U14" s="46">
        <v>719.10900000000004</v>
      </c>
      <c r="V14" s="18" t="s">
        <v>52</v>
      </c>
      <c r="W14" s="19">
        <f>Table212[[#This Row],[DEMZ]]-Table212[[#This Row],[KnownZ]]</f>
        <v>-8.8999999999941792E-2</v>
      </c>
    </row>
    <row r="15" spans="1:23" x14ac:dyDescent="0.25">
      <c r="A15" s="6" t="s">
        <v>42</v>
      </c>
      <c r="B15" s="19">
        <v>19924605.311999999</v>
      </c>
      <c r="C15" s="19">
        <v>578192.37800000003</v>
      </c>
      <c r="D15" s="19">
        <v>667.80600000000004</v>
      </c>
      <c r="E15" s="19">
        <v>667.76</v>
      </c>
      <c r="F15" s="18" t="s">
        <v>52</v>
      </c>
      <c r="G15" s="19">
        <v>-4.5999999999999999E-2</v>
      </c>
      <c r="H15" s="13"/>
      <c r="I15" s="6" t="s">
        <v>42</v>
      </c>
      <c r="J15" s="19">
        <v>19924605.311999999</v>
      </c>
      <c r="K15" s="19">
        <v>578192.37800000003</v>
      </c>
      <c r="L15" s="19">
        <v>667.80600000000004</v>
      </c>
      <c r="M15" s="19">
        <v>667.76</v>
      </c>
      <c r="N15" s="18" t="s">
        <v>52</v>
      </c>
      <c r="O15" s="19">
        <v>-4.5999999999999999E-2</v>
      </c>
      <c r="P15" s="13"/>
      <c r="Q15" s="6" t="s">
        <v>42</v>
      </c>
      <c r="R15" s="19">
        <v>19924605.311999999</v>
      </c>
      <c r="S15" s="19">
        <v>578192.37800000003</v>
      </c>
      <c r="T15" s="19">
        <v>667.80600000000004</v>
      </c>
      <c r="U15" s="46">
        <v>667.75099999999998</v>
      </c>
      <c r="V15" s="18" t="s">
        <v>52</v>
      </c>
      <c r="W15" s="19">
        <f>Table212[[#This Row],[DEMZ]]-Table212[[#This Row],[KnownZ]]</f>
        <v>-5.5000000000063665E-2</v>
      </c>
    </row>
    <row r="16" spans="1:23" x14ac:dyDescent="0.25">
      <c r="A16" s="6" t="s">
        <v>43</v>
      </c>
      <c r="B16" s="19">
        <v>19704405.557999998</v>
      </c>
      <c r="C16" s="19">
        <v>570979.55000000005</v>
      </c>
      <c r="D16" s="19">
        <v>1244.675</v>
      </c>
      <c r="E16" s="19">
        <v>1244.5640000000001</v>
      </c>
      <c r="F16" s="18" t="s">
        <v>52</v>
      </c>
      <c r="G16" s="19">
        <v>-0.111</v>
      </c>
      <c r="H16" s="13"/>
      <c r="I16" s="6" t="s">
        <v>43</v>
      </c>
      <c r="J16" s="19">
        <v>19704405.557999998</v>
      </c>
      <c r="K16" s="19">
        <v>570979.55000000005</v>
      </c>
      <c r="L16" s="19">
        <v>1244.675</v>
      </c>
      <c r="M16" s="19">
        <v>1244.5640000000001</v>
      </c>
      <c r="N16" s="18" t="s">
        <v>52</v>
      </c>
      <c r="O16" s="19">
        <v>-0.111</v>
      </c>
      <c r="P16" s="13"/>
      <c r="Q16" s="6" t="s">
        <v>43</v>
      </c>
      <c r="R16" s="19">
        <v>19704405.557999998</v>
      </c>
      <c r="S16" s="19">
        <v>570979.55000000005</v>
      </c>
      <c r="T16" s="19">
        <v>1244.675</v>
      </c>
      <c r="U16" s="46">
        <v>1244.5350000000001</v>
      </c>
      <c r="V16" s="18" t="s">
        <v>52</v>
      </c>
      <c r="W16" s="19">
        <f>Table212[[#This Row],[DEMZ]]-Table212[[#This Row],[KnownZ]]</f>
        <v>-0.13999999999987267</v>
      </c>
    </row>
    <row r="17" spans="1:23" x14ac:dyDescent="0.25">
      <c r="A17" s="6" t="s">
        <v>44</v>
      </c>
      <c r="B17" s="19">
        <v>19727894.287999999</v>
      </c>
      <c r="C17" s="19">
        <v>682738.424</v>
      </c>
      <c r="D17" s="19">
        <v>873.12099999999998</v>
      </c>
      <c r="E17" s="19">
        <v>873.05399999999997</v>
      </c>
      <c r="F17" s="18" t="s">
        <v>52</v>
      </c>
      <c r="G17" s="17">
        <v>-6.7000000000000004E-2</v>
      </c>
      <c r="H17" s="13"/>
      <c r="I17" s="6" t="s">
        <v>44</v>
      </c>
      <c r="J17" s="19">
        <v>19727894.287999999</v>
      </c>
      <c r="K17" s="19">
        <v>682738.424</v>
      </c>
      <c r="L17" s="19">
        <v>873.12099999999998</v>
      </c>
      <c r="M17" s="19">
        <v>873.03300000000002</v>
      </c>
      <c r="N17" s="18" t="s">
        <v>52</v>
      </c>
      <c r="O17" s="17">
        <v>-8.7999999999999995E-2</v>
      </c>
      <c r="P17" s="13"/>
      <c r="Q17" s="6" t="s">
        <v>44</v>
      </c>
      <c r="R17" s="19">
        <v>19727894.287999999</v>
      </c>
      <c r="S17" s="19">
        <v>682738.424</v>
      </c>
      <c r="T17" s="19">
        <v>873.12099999999998</v>
      </c>
      <c r="U17" s="46">
        <v>873.03599999999994</v>
      </c>
      <c r="V17" s="18" t="s">
        <v>52</v>
      </c>
      <c r="W17" s="19">
        <f>Table212[[#This Row],[DEMZ]]-Table212[[#This Row],[KnownZ]]</f>
        <v>-8.500000000003638E-2</v>
      </c>
    </row>
    <row r="18" spans="1:23" x14ac:dyDescent="0.25">
      <c r="A18" s="6" t="s">
        <v>45</v>
      </c>
      <c r="B18" s="19">
        <v>19806392.390000001</v>
      </c>
      <c r="C18" s="19">
        <v>635914.152</v>
      </c>
      <c r="D18" s="19">
        <v>809.71500000000003</v>
      </c>
      <c r="E18" s="19">
        <v>809.76800000000003</v>
      </c>
      <c r="F18" s="18" t="s">
        <v>52</v>
      </c>
      <c r="G18" s="17">
        <v>5.2999999999999999E-2</v>
      </c>
      <c r="H18" s="13"/>
      <c r="I18" s="6" t="s">
        <v>45</v>
      </c>
      <c r="J18" s="19">
        <v>19806392.390000001</v>
      </c>
      <c r="K18" s="19">
        <v>635914.152</v>
      </c>
      <c r="L18" s="19">
        <v>809.71500000000003</v>
      </c>
      <c r="M18" s="19">
        <v>809.76800000000003</v>
      </c>
      <c r="N18" s="18" t="s">
        <v>52</v>
      </c>
      <c r="O18" s="17">
        <v>5.2999999999999999E-2</v>
      </c>
      <c r="P18" s="13"/>
      <c r="Q18" s="6" t="s">
        <v>45</v>
      </c>
      <c r="R18" s="19">
        <v>19806392.390000001</v>
      </c>
      <c r="S18" s="19">
        <v>635914.152</v>
      </c>
      <c r="T18" s="19">
        <v>809.71500000000003</v>
      </c>
      <c r="U18" s="46">
        <v>809.7</v>
      </c>
      <c r="V18" s="18" t="s">
        <v>52</v>
      </c>
      <c r="W18" s="19">
        <f>Table212[[#This Row],[DEMZ]]-Table212[[#This Row],[KnownZ]]</f>
        <v>-1.4999999999986358E-2</v>
      </c>
    </row>
    <row r="19" spans="1:23" x14ac:dyDescent="0.25">
      <c r="A19" s="6" t="s">
        <v>46</v>
      </c>
      <c r="B19" s="19">
        <v>19794034.050999999</v>
      </c>
      <c r="C19" s="19">
        <v>652096.28799999994</v>
      </c>
      <c r="D19" s="19">
        <v>819.44100000000003</v>
      </c>
      <c r="E19" s="19">
        <v>819.303</v>
      </c>
      <c r="F19" s="18" t="s">
        <v>52</v>
      </c>
      <c r="G19" s="17">
        <v>-0.13800000000000001</v>
      </c>
      <c r="H19" s="13"/>
      <c r="I19" s="6" t="s">
        <v>46</v>
      </c>
      <c r="J19" s="19">
        <v>19794034.050999999</v>
      </c>
      <c r="K19" s="19">
        <v>652096.28799999994</v>
      </c>
      <c r="L19" s="19">
        <v>819.44100000000003</v>
      </c>
      <c r="M19" s="19">
        <v>819.303</v>
      </c>
      <c r="N19" s="18" t="s">
        <v>52</v>
      </c>
      <c r="O19" s="17">
        <v>-0.13800000000000001</v>
      </c>
      <c r="P19" s="13"/>
      <c r="Q19" s="6" t="s">
        <v>46</v>
      </c>
      <c r="R19" s="19">
        <v>19794034.050999999</v>
      </c>
      <c r="S19" s="19">
        <v>652096.28799999994</v>
      </c>
      <c r="T19" s="19">
        <v>819.44100000000003</v>
      </c>
      <c r="U19" s="46">
        <v>819.30200000000002</v>
      </c>
      <c r="V19" s="18" t="s">
        <v>52</v>
      </c>
      <c r="W19" s="19">
        <f>Table212[[#This Row],[DEMZ]]-Table212[[#This Row],[KnownZ]]</f>
        <v>-0.13900000000001</v>
      </c>
    </row>
    <row r="20" spans="1:23" x14ac:dyDescent="0.25">
      <c r="A20" s="6" t="s">
        <v>47</v>
      </c>
      <c r="B20" s="19">
        <v>19741371.074999999</v>
      </c>
      <c r="C20" s="19">
        <v>615732.94499999995</v>
      </c>
      <c r="D20" s="19">
        <v>883.62400000000002</v>
      </c>
      <c r="E20" s="19">
        <v>883.64099999999996</v>
      </c>
      <c r="F20" s="18" t="s">
        <v>52</v>
      </c>
      <c r="G20" s="17">
        <v>1.7000000000000001E-2</v>
      </c>
      <c r="H20" s="13"/>
      <c r="I20" s="6" t="s">
        <v>47</v>
      </c>
      <c r="J20" s="19">
        <v>19741371.074999999</v>
      </c>
      <c r="K20" s="19">
        <v>615732.94499999995</v>
      </c>
      <c r="L20" s="19">
        <v>883.62400000000002</v>
      </c>
      <c r="M20" s="19">
        <v>883.59799999999996</v>
      </c>
      <c r="N20" s="18" t="s">
        <v>52</v>
      </c>
      <c r="O20" s="17">
        <v>-2.5999999999999999E-2</v>
      </c>
      <c r="P20" s="13"/>
      <c r="Q20" s="6" t="s">
        <v>47</v>
      </c>
      <c r="R20" s="19">
        <v>19741371.074999999</v>
      </c>
      <c r="S20" s="19">
        <v>615732.94499999995</v>
      </c>
      <c r="T20" s="19">
        <v>883.62400000000002</v>
      </c>
      <c r="U20" s="46">
        <v>883.60500000000002</v>
      </c>
      <c r="V20" s="18" t="s">
        <v>52</v>
      </c>
      <c r="W20" s="19">
        <f>Table212[[#This Row],[DEMZ]]-Table212[[#This Row],[KnownZ]]</f>
        <v>-1.9000000000005457E-2</v>
      </c>
    </row>
    <row r="21" spans="1:23" x14ac:dyDescent="0.25">
      <c r="A21" s="6" t="s">
        <v>48</v>
      </c>
      <c r="B21" s="19">
        <v>19771929.59</v>
      </c>
      <c r="C21" s="19">
        <v>597703.27599999995</v>
      </c>
      <c r="D21" s="19">
        <v>795.79100000000005</v>
      </c>
      <c r="E21" s="19">
        <v>795.83500000000004</v>
      </c>
      <c r="F21" s="18" t="s">
        <v>52</v>
      </c>
      <c r="G21" s="17">
        <v>4.3999999999999997E-2</v>
      </c>
      <c r="H21" s="13"/>
      <c r="I21" s="6" t="s">
        <v>48</v>
      </c>
      <c r="J21" s="19">
        <v>19771929.59</v>
      </c>
      <c r="K21" s="19">
        <v>597703.27599999995</v>
      </c>
      <c r="L21" s="19">
        <v>795.79100000000005</v>
      </c>
      <c r="M21" s="19">
        <v>795.83500000000004</v>
      </c>
      <c r="N21" s="18" t="s">
        <v>52</v>
      </c>
      <c r="O21" s="17">
        <v>4.3999999999999997E-2</v>
      </c>
      <c r="P21" s="13"/>
      <c r="Q21" s="6" t="s">
        <v>48</v>
      </c>
      <c r="R21" s="19">
        <v>19771929.59</v>
      </c>
      <c r="S21" s="19">
        <v>597703.27599999995</v>
      </c>
      <c r="T21" s="19">
        <v>795.79100000000005</v>
      </c>
      <c r="U21" s="46">
        <v>795.84500000000003</v>
      </c>
      <c r="V21" s="18" t="s">
        <v>52</v>
      </c>
      <c r="W21" s="19">
        <f>Table212[[#This Row],[DEMZ]]-Table212[[#This Row],[KnownZ]]</f>
        <v>5.3999999999973625E-2</v>
      </c>
    </row>
    <row r="22" spans="1:23" x14ac:dyDescent="0.25">
      <c r="A22" s="6" t="s">
        <v>49</v>
      </c>
      <c r="B22" s="19">
        <v>19731925.651000001</v>
      </c>
      <c r="C22" s="19">
        <v>657874.603</v>
      </c>
      <c r="D22" s="19">
        <v>876.69200000000001</v>
      </c>
      <c r="E22" s="19">
        <v>876.70699999999999</v>
      </c>
      <c r="F22" s="18" t="s">
        <v>52</v>
      </c>
      <c r="G22" s="17">
        <v>1.4999999999999999E-2</v>
      </c>
      <c r="H22" s="13"/>
      <c r="I22" s="6" t="s">
        <v>49</v>
      </c>
      <c r="J22" s="19">
        <v>19731925.651000001</v>
      </c>
      <c r="K22" s="19">
        <v>657874.603</v>
      </c>
      <c r="L22" s="19">
        <v>876.69200000000001</v>
      </c>
      <c r="M22" s="19">
        <v>876.70699999999999</v>
      </c>
      <c r="N22" s="18" t="s">
        <v>52</v>
      </c>
      <c r="O22" s="17">
        <v>1.4999999999999999E-2</v>
      </c>
      <c r="P22" s="13"/>
      <c r="Q22" s="6" t="s">
        <v>49</v>
      </c>
      <c r="R22" s="19">
        <v>19731925.651000001</v>
      </c>
      <c r="S22" s="19">
        <v>657874.603</v>
      </c>
      <c r="T22" s="19">
        <v>876.69200000000001</v>
      </c>
      <c r="U22" s="46">
        <v>876.70699999999999</v>
      </c>
      <c r="V22" s="18" t="s">
        <v>52</v>
      </c>
      <c r="W22" s="19">
        <f>Table212[[#This Row],[DEMZ]]-Table212[[#This Row],[KnownZ]]</f>
        <v>1.4999999999986358E-2</v>
      </c>
    </row>
    <row r="23" spans="1:23" x14ac:dyDescent="0.25">
      <c r="A23" s="6" t="s">
        <v>50</v>
      </c>
      <c r="B23" s="19">
        <v>19763534.752</v>
      </c>
      <c r="C23" s="19">
        <v>650747.10800000001</v>
      </c>
      <c r="D23" s="19">
        <v>877.29499999999996</v>
      </c>
      <c r="E23" s="19">
        <v>877.11400000000003</v>
      </c>
      <c r="F23" s="18" t="s">
        <v>52</v>
      </c>
      <c r="G23" s="17">
        <v>-0.18099999999999999</v>
      </c>
      <c r="H23" s="13"/>
      <c r="I23" s="6" t="s">
        <v>50</v>
      </c>
      <c r="J23" s="19">
        <v>19763534.752</v>
      </c>
      <c r="K23" s="19">
        <v>650747.10800000001</v>
      </c>
      <c r="L23" s="19">
        <v>877.29499999999996</v>
      </c>
      <c r="M23" s="19">
        <v>877.11400000000003</v>
      </c>
      <c r="N23" s="18" t="s">
        <v>52</v>
      </c>
      <c r="O23" s="17">
        <v>-0.18099999999999999</v>
      </c>
      <c r="P23" s="13"/>
      <c r="Q23" s="6" t="s">
        <v>50</v>
      </c>
      <c r="R23" s="19">
        <v>19763534.752</v>
      </c>
      <c r="S23" s="19">
        <v>650747.10800000001</v>
      </c>
      <c r="T23" s="19">
        <v>877.29499999999996</v>
      </c>
      <c r="U23" s="46">
        <v>877.10900000000004</v>
      </c>
      <c r="V23" s="18" t="s">
        <v>52</v>
      </c>
      <c r="W23" s="19">
        <f>Table212[[#This Row],[DEMZ]]-Table212[[#This Row],[KnownZ]]</f>
        <v>-0.18599999999992178</v>
      </c>
    </row>
    <row r="24" spans="1:23" x14ac:dyDescent="0.25">
      <c r="A24" s="36" t="s">
        <v>51</v>
      </c>
      <c r="B24" s="37">
        <v>19795565.954</v>
      </c>
      <c r="C24" s="37">
        <v>617628.429</v>
      </c>
      <c r="D24" s="37">
        <v>909.21199999999999</v>
      </c>
      <c r="E24" s="37">
        <v>909.30499999999995</v>
      </c>
      <c r="F24" s="18" t="s">
        <v>52</v>
      </c>
      <c r="G24" s="38">
        <v>9.2999999999999999E-2</v>
      </c>
      <c r="H24" s="13"/>
      <c r="I24" s="36" t="s">
        <v>51</v>
      </c>
      <c r="J24" s="37">
        <v>19795565.954</v>
      </c>
      <c r="K24" s="37">
        <v>617628.429</v>
      </c>
      <c r="L24" s="37">
        <v>909.21199999999999</v>
      </c>
      <c r="M24" s="37">
        <v>909.30499999999995</v>
      </c>
      <c r="N24" s="18" t="s">
        <v>52</v>
      </c>
      <c r="O24" s="38">
        <v>9.2999999999999999E-2</v>
      </c>
      <c r="P24" s="13"/>
      <c r="Q24" s="36" t="s">
        <v>51</v>
      </c>
      <c r="R24" s="37">
        <v>19795565.954</v>
      </c>
      <c r="S24" s="37">
        <v>617628.429</v>
      </c>
      <c r="T24" s="37">
        <v>909.21199999999999</v>
      </c>
      <c r="U24" s="46">
        <v>909.27499999999998</v>
      </c>
      <c r="V24" s="18" t="s">
        <v>52</v>
      </c>
      <c r="W24" s="37">
        <f>Table212[[#This Row],[DEMZ]]-Table212[[#This Row],[KnownZ]]</f>
        <v>6.2999999999988177E-2</v>
      </c>
    </row>
    <row r="25" spans="1:23" x14ac:dyDescent="0.25">
      <c r="A25" s="39"/>
      <c r="B25" s="26"/>
      <c r="C25" s="26"/>
      <c r="D25" s="26"/>
      <c r="E25" s="26"/>
      <c r="F25" s="40"/>
      <c r="G25" s="40"/>
      <c r="H25" s="13"/>
      <c r="I25" s="39"/>
      <c r="J25" s="26"/>
      <c r="K25" s="26"/>
      <c r="L25" s="26"/>
      <c r="M25" s="26"/>
      <c r="N25" s="41"/>
      <c r="O25" s="42"/>
      <c r="P25" s="13"/>
      <c r="Q25" s="39"/>
      <c r="R25" s="41"/>
      <c r="S25" s="41"/>
      <c r="T25" s="41"/>
      <c r="U25" s="41"/>
      <c r="V25" s="41"/>
      <c r="W25" s="26"/>
    </row>
    <row r="26" spans="1:23" x14ac:dyDescent="0.25">
      <c r="A26" s="39"/>
      <c r="B26" s="26"/>
      <c r="C26" s="26"/>
      <c r="D26" s="26"/>
      <c r="E26" s="26"/>
      <c r="F26" s="40"/>
      <c r="G26" s="40"/>
      <c r="H26" s="13"/>
      <c r="I26" s="39"/>
      <c r="J26" s="26"/>
      <c r="K26" s="26"/>
      <c r="L26" s="26"/>
      <c r="M26" s="26"/>
      <c r="N26" s="41"/>
      <c r="O26" s="42"/>
      <c r="P26" s="13"/>
      <c r="Q26" s="39"/>
      <c r="R26" s="41"/>
      <c r="S26" s="41"/>
      <c r="T26" s="41"/>
      <c r="U26" s="41"/>
      <c r="V26" s="41"/>
      <c r="W26" s="26"/>
    </row>
    <row r="27" spans="1:23" x14ac:dyDescent="0.25">
      <c r="A27" s="39"/>
      <c r="B27" s="26"/>
      <c r="C27" s="26"/>
      <c r="D27" s="26"/>
      <c r="E27" s="26"/>
      <c r="F27" s="40"/>
      <c r="G27" s="40"/>
      <c r="H27" s="13"/>
      <c r="I27" s="39"/>
      <c r="J27" s="26"/>
      <c r="K27" s="26"/>
      <c r="L27" s="26"/>
      <c r="M27" s="26"/>
      <c r="N27" s="41"/>
      <c r="O27" s="42"/>
      <c r="P27" s="13"/>
      <c r="Q27" s="39"/>
      <c r="R27" s="41"/>
      <c r="S27" s="41"/>
      <c r="T27" s="41"/>
      <c r="U27" s="41"/>
      <c r="V27" s="41"/>
      <c r="W27" s="26"/>
    </row>
    <row r="28" spans="1:23" x14ac:dyDescent="0.25">
      <c r="A28" s="39"/>
      <c r="B28" s="26"/>
      <c r="C28" s="26"/>
      <c r="D28" s="26"/>
      <c r="E28" s="26"/>
      <c r="F28" s="40"/>
      <c r="G28" s="40"/>
      <c r="H28" s="13"/>
      <c r="I28" s="39"/>
      <c r="J28" s="26"/>
      <c r="K28" s="26"/>
      <c r="L28" s="26"/>
      <c r="M28" s="26"/>
      <c r="N28" s="41"/>
      <c r="O28" s="42"/>
      <c r="P28" s="13"/>
      <c r="Q28" s="39"/>
      <c r="R28" s="41"/>
      <c r="S28" s="41"/>
      <c r="T28" s="41"/>
      <c r="U28" s="41"/>
      <c r="V28" s="41"/>
      <c r="W28" s="26"/>
    </row>
    <row r="29" spans="1:23" x14ac:dyDescent="0.25">
      <c r="A29" s="39"/>
      <c r="B29" s="26"/>
      <c r="C29" s="26"/>
      <c r="D29" s="26"/>
      <c r="E29" s="26"/>
      <c r="F29" s="40"/>
      <c r="G29" s="40"/>
      <c r="H29" s="13"/>
      <c r="I29" s="39"/>
      <c r="J29" s="26"/>
      <c r="K29" s="26"/>
      <c r="L29" s="26"/>
      <c r="M29" s="26"/>
      <c r="N29" s="41"/>
      <c r="O29" s="42"/>
      <c r="P29" s="13"/>
      <c r="Q29" s="39"/>
      <c r="R29" s="41"/>
      <c r="S29" s="41"/>
      <c r="T29" s="41"/>
      <c r="U29" s="41"/>
      <c r="V29" s="41"/>
      <c r="W29" s="26"/>
    </row>
    <row r="30" spans="1:23" x14ac:dyDescent="0.25">
      <c r="A30" s="39"/>
      <c r="B30" s="26"/>
      <c r="C30" s="26"/>
      <c r="D30" s="26"/>
      <c r="E30" s="26"/>
      <c r="F30" s="40"/>
      <c r="G30" s="40"/>
      <c r="H30" s="13"/>
      <c r="I30" s="39"/>
      <c r="J30" s="26"/>
      <c r="K30" s="26"/>
      <c r="L30" s="26"/>
      <c r="M30" s="26"/>
      <c r="N30" s="41"/>
      <c r="O30" s="42"/>
      <c r="P30" s="13"/>
      <c r="Q30" s="39"/>
      <c r="R30" s="41"/>
      <c r="S30" s="41"/>
      <c r="T30" s="41"/>
      <c r="U30" s="41"/>
      <c r="V30" s="41"/>
      <c r="W30" s="26"/>
    </row>
    <row r="33" spans="15:15" x14ac:dyDescent="0.25">
      <c r="O33" s="1"/>
    </row>
    <row r="34" spans="15:15" x14ac:dyDescent="0.25">
      <c r="O34" s="1"/>
    </row>
    <row r="35" spans="15:15" x14ac:dyDescent="0.25">
      <c r="O35" s="1"/>
    </row>
    <row r="36" spans="15:15" x14ac:dyDescent="0.25">
      <c r="O36" s="1"/>
    </row>
    <row r="37" spans="15:15" x14ac:dyDescent="0.25">
      <c r="O37" s="1"/>
    </row>
    <row r="38" spans="15:15" x14ac:dyDescent="0.25">
      <c r="O38" s="1"/>
    </row>
    <row r="39" spans="15:15" x14ac:dyDescent="0.25">
      <c r="O39" s="1"/>
    </row>
    <row r="40" spans="15:15" x14ac:dyDescent="0.25">
      <c r="O40" s="1"/>
    </row>
    <row r="41" spans="15:15" x14ac:dyDescent="0.25">
      <c r="O41" s="1"/>
    </row>
    <row r="42" spans="15:15" x14ac:dyDescent="0.25">
      <c r="O42" s="1"/>
    </row>
    <row r="43" spans="15:15" x14ac:dyDescent="0.25">
      <c r="O43" s="1"/>
    </row>
    <row r="44" spans="15:15" x14ac:dyDescent="0.25">
      <c r="O44" s="1"/>
    </row>
    <row r="45" spans="15:15" x14ac:dyDescent="0.25">
      <c r="O45" s="1"/>
    </row>
    <row r="46" spans="15:15" x14ac:dyDescent="0.25">
      <c r="O46" s="1"/>
    </row>
    <row r="47" spans="15:15" x14ac:dyDescent="0.25">
      <c r="O47" s="1"/>
    </row>
    <row r="48" spans="15:15" x14ac:dyDescent="0.25">
      <c r="O48" s="1"/>
    </row>
    <row r="49" spans="15:15" x14ac:dyDescent="0.25">
      <c r="O49" s="1"/>
    </row>
    <row r="50" spans="15:15" x14ac:dyDescent="0.25">
      <c r="O50" s="1"/>
    </row>
    <row r="51" spans="15:15" x14ac:dyDescent="0.25">
      <c r="O51" s="1"/>
    </row>
    <row r="52" spans="15:15" x14ac:dyDescent="0.25">
      <c r="O52" s="1"/>
    </row>
    <row r="53" spans="15:15" x14ac:dyDescent="0.25">
      <c r="O53" s="1"/>
    </row>
    <row r="54" spans="15:15" x14ac:dyDescent="0.25">
      <c r="O54" s="1"/>
    </row>
    <row r="55" spans="15:15" x14ac:dyDescent="0.25">
      <c r="O55" s="1"/>
    </row>
    <row r="56" spans="15:15" x14ac:dyDescent="0.25">
      <c r="O56" s="1"/>
    </row>
    <row r="57" spans="15:15" x14ac:dyDescent="0.25">
      <c r="O57" s="1"/>
    </row>
    <row r="58" spans="15:15" x14ac:dyDescent="0.25">
      <c r="O58" s="1"/>
    </row>
    <row r="59" spans="15:15" x14ac:dyDescent="0.25">
      <c r="O59" s="1"/>
    </row>
    <row r="60" spans="15:15" x14ac:dyDescent="0.25">
      <c r="O60" s="1"/>
    </row>
    <row r="61" spans="15:15" x14ac:dyDescent="0.25">
      <c r="O61" s="1"/>
    </row>
    <row r="62" spans="15:15" x14ac:dyDescent="0.25">
      <c r="O62" s="1"/>
    </row>
    <row r="63" spans="15:15" x14ac:dyDescent="0.25">
      <c r="O63" s="1"/>
    </row>
    <row r="64" spans="15:15" x14ac:dyDescent="0.25">
      <c r="O64" s="1"/>
    </row>
    <row r="65" spans="15:15" x14ac:dyDescent="0.25">
      <c r="O65" s="1"/>
    </row>
    <row r="66" spans="15:15" x14ac:dyDescent="0.25">
      <c r="O66" s="1"/>
    </row>
    <row r="67" spans="15:15" x14ac:dyDescent="0.25">
      <c r="O67" s="1"/>
    </row>
    <row r="68" spans="15:15" x14ac:dyDescent="0.25">
      <c r="O68" s="1"/>
    </row>
    <row r="69" spans="15:15" x14ac:dyDescent="0.25">
      <c r="O69" s="1"/>
    </row>
    <row r="70" spans="15:15" x14ac:dyDescent="0.25">
      <c r="O70" s="1"/>
    </row>
    <row r="71" spans="15:15" x14ac:dyDescent="0.25">
      <c r="O71" s="1"/>
    </row>
    <row r="72" spans="15:15" x14ac:dyDescent="0.25">
      <c r="O72" s="1"/>
    </row>
    <row r="73" spans="15:15" x14ac:dyDescent="0.25">
      <c r="O73" s="1"/>
    </row>
    <row r="74" spans="15:15" x14ac:dyDescent="0.25">
      <c r="O74" s="1"/>
    </row>
    <row r="75" spans="15:15" x14ac:dyDescent="0.25">
      <c r="O75" s="1"/>
    </row>
    <row r="76" spans="15:15" x14ac:dyDescent="0.25">
      <c r="O76" s="1"/>
    </row>
    <row r="77" spans="15:15" x14ac:dyDescent="0.25">
      <c r="O77" s="1"/>
    </row>
    <row r="78" spans="15:15" x14ac:dyDescent="0.25">
      <c r="O78" s="1"/>
    </row>
    <row r="79" spans="15:15" x14ac:dyDescent="0.25">
      <c r="O79" s="1"/>
    </row>
    <row r="80" spans="15:15" x14ac:dyDescent="0.25">
      <c r="O80" s="1"/>
    </row>
    <row r="81" spans="15:15" x14ac:dyDescent="0.25">
      <c r="O81" s="1"/>
    </row>
    <row r="82" spans="15:15" x14ac:dyDescent="0.25">
      <c r="O82" s="1"/>
    </row>
    <row r="83" spans="15:15" x14ac:dyDescent="0.25">
      <c r="O83" s="1"/>
    </row>
    <row r="84" spans="15:15" x14ac:dyDescent="0.25">
      <c r="O84" s="1"/>
    </row>
    <row r="85" spans="15:15" x14ac:dyDescent="0.25">
      <c r="O85" s="1"/>
    </row>
    <row r="86" spans="15:15" x14ac:dyDescent="0.25">
      <c r="O86" s="1"/>
    </row>
    <row r="87" spans="15:15" x14ac:dyDescent="0.25">
      <c r="O87" s="1"/>
    </row>
    <row r="88" spans="15:15" x14ac:dyDescent="0.25">
      <c r="O88" s="1"/>
    </row>
    <row r="89" spans="15:15" x14ac:dyDescent="0.25">
      <c r="O89" s="1"/>
    </row>
    <row r="90" spans="15:15" x14ac:dyDescent="0.25">
      <c r="O90" s="1"/>
    </row>
    <row r="91" spans="15:15" x14ac:dyDescent="0.25">
      <c r="O91" s="1"/>
    </row>
    <row r="92" spans="15:15" x14ac:dyDescent="0.25">
      <c r="O92" s="1"/>
    </row>
    <row r="93" spans="15:15" x14ac:dyDescent="0.25">
      <c r="O93" s="1"/>
    </row>
    <row r="94" spans="15:15" x14ac:dyDescent="0.25">
      <c r="O94" s="1"/>
    </row>
    <row r="95" spans="15:15" x14ac:dyDescent="0.25">
      <c r="O95" s="1"/>
    </row>
    <row r="96" spans="15:15" x14ac:dyDescent="0.25">
      <c r="O96" s="1"/>
    </row>
    <row r="97" spans="15:15" x14ac:dyDescent="0.25">
      <c r="O97" s="1"/>
    </row>
    <row r="98" spans="15:15" x14ac:dyDescent="0.25">
      <c r="O98" s="1"/>
    </row>
    <row r="99" spans="15:15" x14ac:dyDescent="0.25">
      <c r="O99" s="1"/>
    </row>
    <row r="100" spans="15:15" x14ac:dyDescent="0.25">
      <c r="O100" s="1"/>
    </row>
    <row r="101" spans="15:15" x14ac:dyDescent="0.25">
      <c r="O101" s="1"/>
    </row>
    <row r="102" spans="15:15" x14ac:dyDescent="0.25">
      <c r="O102" s="1"/>
    </row>
    <row r="103" spans="15:15" x14ac:dyDescent="0.25">
      <c r="O103" s="1"/>
    </row>
    <row r="104" spans="15:15" x14ac:dyDescent="0.25">
      <c r="O104" s="1"/>
    </row>
    <row r="105" spans="15:15" x14ac:dyDescent="0.25">
      <c r="O105" s="1"/>
    </row>
    <row r="106" spans="15:15" x14ac:dyDescent="0.25">
      <c r="O106" s="1"/>
    </row>
    <row r="107" spans="15:15" x14ac:dyDescent="0.25">
      <c r="O107" s="1"/>
    </row>
    <row r="108" spans="15:15" x14ac:dyDescent="0.25">
      <c r="O108" s="1"/>
    </row>
    <row r="109" spans="15:15" x14ac:dyDescent="0.25">
      <c r="O109" s="1"/>
    </row>
    <row r="110" spans="15:15" x14ac:dyDescent="0.25">
      <c r="O110" s="1"/>
    </row>
    <row r="111" spans="15:15" x14ac:dyDescent="0.25">
      <c r="O111" s="1"/>
    </row>
    <row r="112" spans="15:15" x14ac:dyDescent="0.25">
      <c r="O112" s="1"/>
    </row>
    <row r="113" spans="15:15" x14ac:dyDescent="0.25">
      <c r="O113" s="1"/>
    </row>
    <row r="114" spans="15:15" x14ac:dyDescent="0.25">
      <c r="O114" s="1"/>
    </row>
    <row r="115" spans="15:15" x14ac:dyDescent="0.25">
      <c r="O115" s="1"/>
    </row>
    <row r="116" spans="15:15" x14ac:dyDescent="0.25">
      <c r="O116" s="1"/>
    </row>
    <row r="117" spans="15:15" x14ac:dyDescent="0.25">
      <c r="O117" s="1"/>
    </row>
    <row r="118" spans="15:15" x14ac:dyDescent="0.25">
      <c r="O118" s="1"/>
    </row>
    <row r="119" spans="15:15" x14ac:dyDescent="0.25">
      <c r="O119" s="1"/>
    </row>
    <row r="120" spans="15:15" x14ac:dyDescent="0.25">
      <c r="O120" s="1"/>
    </row>
    <row r="121" spans="15:15" x14ac:dyDescent="0.25">
      <c r="O121" s="1"/>
    </row>
    <row r="122" spans="15:15" x14ac:dyDescent="0.25">
      <c r="O122" s="1"/>
    </row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  <row r="126" spans="15:15" x14ac:dyDescent="0.25">
      <c r="O126" s="1"/>
    </row>
  </sheetData>
  <mergeCells count="3">
    <mergeCell ref="A1:G1"/>
    <mergeCell ref="I1:O1"/>
    <mergeCell ref="Q1:W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workbookViewId="0">
      <selection activeCell="A21" sqref="A21"/>
    </sheetView>
  </sheetViews>
  <sheetFormatPr defaultRowHeight="15" x14ac:dyDescent="0.25"/>
  <cols>
    <col min="1" max="1" width="12.85546875" style="23" bestFit="1" customWidth="1"/>
    <col min="2" max="2" width="12.5703125" style="27" bestFit="1" customWidth="1"/>
    <col min="3" max="3" width="13.85546875" style="27" bestFit="1" customWidth="1"/>
    <col min="4" max="4" width="13.42578125" style="27" bestFit="1" customWidth="1"/>
    <col min="5" max="5" width="12.28515625" style="27" bestFit="1" customWidth="1"/>
    <col min="6" max="6" width="16.42578125" style="23" bestFit="1" customWidth="1"/>
    <col min="7" max="7" width="11.85546875" style="27" bestFit="1" customWidth="1"/>
    <col min="8" max="8" width="9.85546875" style="27" bestFit="1" customWidth="1"/>
    <col min="9" max="9" width="2.7109375" style="23" customWidth="1"/>
    <col min="10" max="10" width="12.85546875" style="23" bestFit="1" customWidth="1"/>
    <col min="11" max="11" width="12.5703125" style="23" bestFit="1" customWidth="1"/>
    <col min="12" max="12" width="13.85546875" style="23" bestFit="1" customWidth="1"/>
    <col min="13" max="13" width="13.42578125" style="23" bestFit="1" customWidth="1"/>
    <col min="14" max="14" width="12.28515625" style="23" bestFit="1" customWidth="1"/>
    <col min="15" max="15" width="16.42578125" style="23" bestFit="1" customWidth="1"/>
    <col min="16" max="16" width="11.85546875" style="23" bestFit="1" customWidth="1"/>
    <col min="17" max="17" width="9.85546875" style="23" bestFit="1" customWidth="1"/>
    <col min="18" max="18" width="2.7109375" style="23" customWidth="1"/>
    <col min="19" max="19" width="12.85546875" style="23" bestFit="1" customWidth="1"/>
    <col min="20" max="20" width="12.5703125" style="27" bestFit="1" customWidth="1"/>
    <col min="21" max="21" width="13.85546875" style="27" bestFit="1" customWidth="1"/>
    <col min="22" max="22" width="13.42578125" style="27" bestFit="1" customWidth="1"/>
    <col min="23" max="23" width="12.28515625" style="27" bestFit="1" customWidth="1"/>
    <col min="24" max="24" width="16.42578125" style="23" bestFit="1" customWidth="1"/>
    <col min="25" max="25" width="11.85546875" style="27" bestFit="1" customWidth="1"/>
    <col min="26" max="26" width="2.7109375" style="23" customWidth="1"/>
    <col min="27" max="27" width="18.140625" style="23" bestFit="1" customWidth="1"/>
    <col min="28" max="28" width="8.140625" style="23" bestFit="1" customWidth="1"/>
    <col min="29" max="16384" width="9.140625" style="23"/>
  </cols>
  <sheetData>
    <row r="1" spans="1:28" x14ac:dyDescent="0.25">
      <c r="A1" s="53" t="s">
        <v>12</v>
      </c>
      <c r="B1" s="53"/>
      <c r="C1" s="53"/>
      <c r="D1" s="53"/>
      <c r="E1" s="53"/>
      <c r="F1" s="53"/>
      <c r="G1" s="53"/>
      <c r="H1" s="53"/>
      <c r="I1" s="13"/>
      <c r="J1" s="53" t="s">
        <v>27</v>
      </c>
      <c r="K1" s="53"/>
      <c r="L1" s="53"/>
      <c r="M1" s="53"/>
      <c r="N1" s="53"/>
      <c r="O1" s="53"/>
      <c r="P1" s="53"/>
      <c r="Q1" s="53"/>
      <c r="R1" s="13"/>
      <c r="S1" s="49" t="s">
        <v>26</v>
      </c>
      <c r="T1" s="49"/>
      <c r="U1" s="49"/>
      <c r="V1" s="49"/>
      <c r="W1" s="49"/>
      <c r="X1" s="49"/>
      <c r="Y1" s="50"/>
      <c r="Z1" s="21"/>
      <c r="AA1" s="2" t="s">
        <v>13</v>
      </c>
      <c r="AB1" s="22">
        <f>_xlfn.PERCENTILE.INC(H:H, 0.95)</f>
        <v>0.24159999999999998</v>
      </c>
    </row>
    <row r="2" spans="1:28" x14ac:dyDescent="0.2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5" t="s">
        <v>7</v>
      </c>
      <c r="I2" s="13"/>
      <c r="J2" s="14" t="s">
        <v>0</v>
      </c>
      <c r="K2" s="15" t="s">
        <v>1</v>
      </c>
      <c r="L2" s="15" t="s">
        <v>2</v>
      </c>
      <c r="M2" s="15" t="s">
        <v>3</v>
      </c>
      <c r="N2" s="15" t="s">
        <v>11</v>
      </c>
      <c r="O2" s="15" t="s">
        <v>5</v>
      </c>
      <c r="P2" s="16" t="s">
        <v>6</v>
      </c>
      <c r="Q2" s="15" t="s">
        <v>7</v>
      </c>
      <c r="R2" s="13"/>
      <c r="S2" s="24" t="s">
        <v>0</v>
      </c>
      <c r="T2" s="15" t="s">
        <v>1</v>
      </c>
      <c r="U2" s="15" t="s">
        <v>2</v>
      </c>
      <c r="V2" s="15" t="s">
        <v>3</v>
      </c>
      <c r="W2" s="15" t="s">
        <v>4</v>
      </c>
      <c r="X2" s="25" t="s">
        <v>5</v>
      </c>
      <c r="Y2" s="16" t="s">
        <v>6</v>
      </c>
      <c r="Z2" s="21"/>
    </row>
    <row r="3" spans="1:28" x14ac:dyDescent="0.25">
      <c r="A3" s="6" t="s">
        <v>53</v>
      </c>
      <c r="B3" s="19">
        <v>19704011.401000001</v>
      </c>
      <c r="C3" s="19">
        <v>571051.05799999996</v>
      </c>
      <c r="D3" s="19">
        <v>1239.4639999999999</v>
      </c>
      <c r="E3" s="19">
        <v>1239.3230000000001</v>
      </c>
      <c r="F3" s="9" t="s">
        <v>70</v>
      </c>
      <c r="G3" s="8">
        <v>-0.14099999999999999</v>
      </c>
      <c r="H3" s="9">
        <f>ABS(Table3[[#This Row],[DeltaZ]])</f>
        <v>0.14099999999999999</v>
      </c>
      <c r="I3" s="13"/>
      <c r="J3" s="6" t="s">
        <v>53</v>
      </c>
      <c r="K3" s="19">
        <v>19704011.401000001</v>
      </c>
      <c r="L3" s="19">
        <v>571051.05799999996</v>
      </c>
      <c r="M3" s="19">
        <v>1239.4639999999999</v>
      </c>
      <c r="N3" s="47">
        <v>1239.3330000000001</v>
      </c>
      <c r="O3" s="9" t="s">
        <v>70</v>
      </c>
      <c r="P3" s="8">
        <f>Table37[[#This Row],[DEMZ]]-Table37[[#This Row],[KnownZ]]</f>
        <v>-0.13099999999985812</v>
      </c>
      <c r="Q3" s="9">
        <f>ABS(Table37[[#This Row],[DeltaZ]])</f>
        <v>0.13099999999985812</v>
      </c>
      <c r="R3" s="13"/>
      <c r="S3" s="36" t="s">
        <v>59</v>
      </c>
      <c r="T3" s="37">
        <v>19840360.506999999</v>
      </c>
      <c r="U3" s="37">
        <v>570896.89399999997</v>
      </c>
      <c r="V3" s="37">
        <v>873.14800000000002</v>
      </c>
      <c r="W3" s="37">
        <v>872.88800000000003</v>
      </c>
      <c r="X3" s="43" t="s">
        <v>70</v>
      </c>
      <c r="Y3" s="44">
        <v>-0.26</v>
      </c>
      <c r="Z3" s="21"/>
    </row>
    <row r="4" spans="1:28" x14ac:dyDescent="0.25">
      <c r="A4" s="6" t="s">
        <v>54</v>
      </c>
      <c r="B4" s="19">
        <v>19871429.081999999</v>
      </c>
      <c r="C4" s="19">
        <v>623227.93200000003</v>
      </c>
      <c r="D4" s="19">
        <v>745.26</v>
      </c>
      <c r="E4" s="19">
        <v>745.12</v>
      </c>
      <c r="F4" s="9" t="s">
        <v>70</v>
      </c>
      <c r="G4" s="8">
        <v>-0.14000000000000001</v>
      </c>
      <c r="H4" s="9">
        <f>ABS(Table3[[#This Row],[DeltaZ]])</f>
        <v>0.14000000000000001</v>
      </c>
      <c r="I4" s="13"/>
      <c r="J4" s="6" t="s">
        <v>54</v>
      </c>
      <c r="K4" s="19">
        <v>19871429.081999999</v>
      </c>
      <c r="L4" s="19">
        <v>623227.93200000003</v>
      </c>
      <c r="M4" s="19">
        <v>745.26</v>
      </c>
      <c r="N4" s="19">
        <v>745.14300000000003</v>
      </c>
      <c r="O4" s="9" t="s">
        <v>70</v>
      </c>
      <c r="P4" s="8">
        <f>Table37[[#This Row],[DEMZ]]-Table37[[#This Row],[KnownZ]]</f>
        <v>-0.1169999999999618</v>
      </c>
      <c r="Q4" s="9">
        <f>ABS(Table37[[#This Row],[DeltaZ]])</f>
        <v>0.1169999999999618</v>
      </c>
      <c r="R4" s="13"/>
      <c r="S4" s="39"/>
      <c r="T4" s="26"/>
      <c r="U4" s="26"/>
      <c r="V4" s="26"/>
      <c r="W4" s="26"/>
      <c r="X4" s="26"/>
      <c r="Y4" s="26"/>
      <c r="Z4" s="21"/>
    </row>
    <row r="5" spans="1:28" x14ac:dyDescent="0.25">
      <c r="A5" s="6" t="s">
        <v>55</v>
      </c>
      <c r="B5" s="19">
        <v>19771861.440000001</v>
      </c>
      <c r="C5" s="19">
        <v>599784.42599999998</v>
      </c>
      <c r="D5" s="19">
        <v>797.85599999999999</v>
      </c>
      <c r="E5" s="19">
        <v>797.87</v>
      </c>
      <c r="F5" s="9" t="s">
        <v>70</v>
      </c>
      <c r="G5" s="8">
        <v>1.4E-2</v>
      </c>
      <c r="H5" s="9">
        <f>ABS(Table3[[#This Row],[DeltaZ]])</f>
        <v>1.4E-2</v>
      </c>
      <c r="I5" s="13"/>
      <c r="J5" s="6" t="s">
        <v>55</v>
      </c>
      <c r="K5" s="19">
        <v>19771861.440000001</v>
      </c>
      <c r="L5" s="19">
        <v>599784.42599999998</v>
      </c>
      <c r="M5" s="19">
        <v>797.85599999999999</v>
      </c>
      <c r="N5" s="19">
        <v>797.87199999999996</v>
      </c>
      <c r="O5" s="9" t="s">
        <v>70</v>
      </c>
      <c r="P5" s="8">
        <f>Table37[[#This Row],[DEMZ]]-Table37[[#This Row],[KnownZ]]</f>
        <v>1.5999999999962711E-2</v>
      </c>
      <c r="Q5" s="9">
        <f>ABS(Table37[[#This Row],[DeltaZ]])</f>
        <v>1.5999999999962711E-2</v>
      </c>
      <c r="R5" s="13"/>
      <c r="S5" s="39"/>
      <c r="T5" s="26"/>
      <c r="U5" s="26"/>
      <c r="V5" s="26"/>
      <c r="W5" s="26"/>
      <c r="X5" s="41"/>
      <c r="Y5" s="45"/>
      <c r="Z5" s="21"/>
    </row>
    <row r="6" spans="1:28" x14ac:dyDescent="0.25">
      <c r="A6" s="6" t="s">
        <v>56</v>
      </c>
      <c r="B6" s="19">
        <v>19924692.636999998</v>
      </c>
      <c r="C6" s="19">
        <v>578198.99399999995</v>
      </c>
      <c r="D6" s="19">
        <v>668.67100000000005</v>
      </c>
      <c r="E6" s="19">
        <v>668.87699999999995</v>
      </c>
      <c r="F6" s="9" t="s">
        <v>70</v>
      </c>
      <c r="G6" s="8">
        <v>0.20599999999999999</v>
      </c>
      <c r="H6" s="9">
        <f>ABS(Table3[[#This Row],[DeltaZ]])</f>
        <v>0.20599999999999999</v>
      </c>
      <c r="I6" s="13"/>
      <c r="J6" s="6" t="s">
        <v>56</v>
      </c>
      <c r="K6" s="19">
        <v>19924692.636999998</v>
      </c>
      <c r="L6" s="19">
        <v>578198.99399999995</v>
      </c>
      <c r="M6" s="19">
        <v>668.67100000000005</v>
      </c>
      <c r="N6" s="19">
        <v>668.89200000000005</v>
      </c>
      <c r="O6" s="9" t="s">
        <v>70</v>
      </c>
      <c r="P6" s="8">
        <f>Table37[[#This Row],[DEMZ]]-Table37[[#This Row],[KnownZ]]</f>
        <v>0.22100000000000364</v>
      </c>
      <c r="Q6" s="9">
        <f>ABS(Table37[[#This Row],[DeltaZ]])</f>
        <v>0.22100000000000364</v>
      </c>
      <c r="R6" s="13"/>
      <c r="S6" s="39"/>
      <c r="T6" s="26"/>
      <c r="U6" s="26"/>
      <c r="V6" s="26"/>
      <c r="W6" s="26"/>
      <c r="X6" s="41"/>
      <c r="Y6" s="45"/>
      <c r="Z6" s="21"/>
    </row>
    <row r="7" spans="1:28" x14ac:dyDescent="0.25">
      <c r="A7" s="6" t="s">
        <v>57</v>
      </c>
      <c r="B7" s="19">
        <v>19806236.190000001</v>
      </c>
      <c r="C7" s="19">
        <v>636063.52899999998</v>
      </c>
      <c r="D7" s="19">
        <v>806.81200000000001</v>
      </c>
      <c r="E7" s="19">
        <v>806.68600000000004</v>
      </c>
      <c r="F7" s="9" t="s">
        <v>70</v>
      </c>
      <c r="G7" s="8">
        <v>-0.126</v>
      </c>
      <c r="H7" s="9">
        <f>ABS(Table3[[#This Row],[DeltaZ]])</f>
        <v>0.126</v>
      </c>
      <c r="I7" s="13"/>
      <c r="J7" s="6" t="s">
        <v>57</v>
      </c>
      <c r="K7" s="19">
        <v>19806236.190000001</v>
      </c>
      <c r="L7" s="19">
        <v>636063.52899999998</v>
      </c>
      <c r="M7" s="19">
        <v>806.81200000000001</v>
      </c>
      <c r="N7" s="19">
        <v>806.70699999999999</v>
      </c>
      <c r="O7" s="9" t="s">
        <v>70</v>
      </c>
      <c r="P7" s="8">
        <f>Table37[[#This Row],[DEMZ]]-Table37[[#This Row],[KnownZ]]</f>
        <v>-0.10500000000001819</v>
      </c>
      <c r="Q7" s="9">
        <f>ABS(Table37[[#This Row],[DeltaZ]])</f>
        <v>0.10500000000001819</v>
      </c>
      <c r="R7" s="13"/>
      <c r="S7" s="39"/>
      <c r="T7" s="26"/>
      <c r="U7" s="26"/>
      <c r="V7" s="26"/>
      <c r="W7" s="26"/>
      <c r="X7" s="26"/>
      <c r="Y7" s="26"/>
      <c r="Z7" s="21"/>
    </row>
    <row r="8" spans="1:28" x14ac:dyDescent="0.25">
      <c r="A8" s="6" t="s">
        <v>58</v>
      </c>
      <c r="B8" s="19">
        <v>19732273.037999999</v>
      </c>
      <c r="C8" s="19">
        <v>657859.16299999994</v>
      </c>
      <c r="D8" s="19">
        <v>873.33799999999997</v>
      </c>
      <c r="E8" s="19">
        <v>873.26700000000005</v>
      </c>
      <c r="F8" s="9" t="s">
        <v>70</v>
      </c>
      <c r="G8" s="8">
        <v>-7.0999999999999994E-2</v>
      </c>
      <c r="H8" s="9">
        <f>ABS(Table3[[#This Row],[DeltaZ]])</f>
        <v>7.0999999999999994E-2</v>
      </c>
      <c r="I8" s="13"/>
      <c r="J8" s="6" t="s">
        <v>58</v>
      </c>
      <c r="K8" s="19">
        <v>19732273.037999999</v>
      </c>
      <c r="L8" s="19">
        <v>657859.16299999994</v>
      </c>
      <c r="M8" s="19">
        <v>873.33799999999997</v>
      </c>
      <c r="N8" s="19">
        <v>873.23699999999997</v>
      </c>
      <c r="O8" s="9" t="s">
        <v>70</v>
      </c>
      <c r="P8" s="8">
        <f>Table37[[#This Row],[DEMZ]]-Table37[[#This Row],[KnownZ]]</f>
        <v>-0.10099999999999909</v>
      </c>
      <c r="Q8" s="9">
        <f>ABS(Table37[[#This Row],[DeltaZ]])</f>
        <v>0.10099999999999909</v>
      </c>
      <c r="R8" s="13"/>
      <c r="S8" s="39"/>
      <c r="T8" s="26"/>
      <c r="U8" s="26"/>
      <c r="V8" s="26"/>
      <c r="W8" s="26"/>
      <c r="X8" s="26"/>
      <c r="Y8" s="26"/>
      <c r="Z8" s="21"/>
    </row>
    <row r="9" spans="1:28" x14ac:dyDescent="0.25">
      <c r="A9" s="6" t="s">
        <v>59</v>
      </c>
      <c r="B9" s="19">
        <v>19840360.506999999</v>
      </c>
      <c r="C9" s="19">
        <v>570896.89399999997</v>
      </c>
      <c r="D9" s="19">
        <v>873.14800000000002</v>
      </c>
      <c r="E9" s="19">
        <v>872.88800000000003</v>
      </c>
      <c r="F9" s="9" t="s">
        <v>70</v>
      </c>
      <c r="G9" s="8">
        <v>-0.26</v>
      </c>
      <c r="H9" s="9">
        <f>ABS(Table3[[#This Row],[DeltaZ]])</f>
        <v>0.26</v>
      </c>
      <c r="I9" s="13"/>
      <c r="J9" s="6" t="s">
        <v>59</v>
      </c>
      <c r="K9" s="19">
        <v>19840360.506999999</v>
      </c>
      <c r="L9" s="19">
        <v>570896.89399999997</v>
      </c>
      <c r="M9" s="19">
        <v>873.14800000000002</v>
      </c>
      <c r="N9" s="19">
        <v>872.87</v>
      </c>
      <c r="O9" s="9" t="s">
        <v>70</v>
      </c>
      <c r="P9" s="8">
        <f>Table37[[#This Row],[DEMZ]]-Table37[[#This Row],[KnownZ]]</f>
        <v>-0.27800000000002001</v>
      </c>
      <c r="Q9" s="9">
        <f>ABS(Table37[[#This Row],[DeltaZ]])</f>
        <v>0.27800000000002001</v>
      </c>
      <c r="R9" s="13"/>
      <c r="S9" s="39"/>
      <c r="T9" s="26"/>
      <c r="U9" s="26"/>
      <c r="V9" s="26"/>
      <c r="W9" s="26"/>
      <c r="X9" s="26"/>
      <c r="Y9" s="26"/>
      <c r="Z9" s="21"/>
    </row>
    <row r="10" spans="1:28" x14ac:dyDescent="0.25">
      <c r="A10" s="6" t="s">
        <v>60</v>
      </c>
      <c r="B10" s="19">
        <v>19923131.274</v>
      </c>
      <c r="C10" s="19">
        <v>662335.11499999999</v>
      </c>
      <c r="D10" s="19">
        <v>692.702</v>
      </c>
      <c r="E10" s="19">
        <v>692.69</v>
      </c>
      <c r="F10" s="9" t="s">
        <v>70</v>
      </c>
      <c r="G10" s="8">
        <v>-1.2E-2</v>
      </c>
      <c r="H10" s="9">
        <f>ABS(Table3[[#This Row],[DeltaZ]])</f>
        <v>1.2E-2</v>
      </c>
      <c r="I10" s="13"/>
      <c r="J10" s="6" t="s">
        <v>60</v>
      </c>
      <c r="K10" s="19">
        <v>19923131.274</v>
      </c>
      <c r="L10" s="19">
        <v>662335.11499999999</v>
      </c>
      <c r="M10" s="19">
        <v>692.702</v>
      </c>
      <c r="N10" s="19">
        <v>692.678</v>
      </c>
      <c r="O10" s="9" t="s">
        <v>70</v>
      </c>
      <c r="P10" s="8">
        <f>Table37[[#This Row],[DEMZ]]-Table37[[#This Row],[KnownZ]]</f>
        <v>-2.4000000000000909E-2</v>
      </c>
      <c r="Q10" s="9">
        <f>ABS(Table37[[#This Row],[DeltaZ]])</f>
        <v>2.4000000000000909E-2</v>
      </c>
      <c r="R10" s="13"/>
      <c r="S10" s="39"/>
      <c r="T10" s="26"/>
      <c r="U10" s="26"/>
      <c r="V10" s="26"/>
      <c r="W10" s="26"/>
      <c r="X10" s="26"/>
      <c r="Y10" s="26"/>
      <c r="Z10" s="21"/>
    </row>
    <row r="11" spans="1:28" x14ac:dyDescent="0.25">
      <c r="A11" s="6" t="s">
        <v>61</v>
      </c>
      <c r="B11" s="19">
        <v>19926745.23</v>
      </c>
      <c r="C11" s="19">
        <v>636393.26599999995</v>
      </c>
      <c r="D11" s="19">
        <v>582.73800000000006</v>
      </c>
      <c r="E11" s="19">
        <v>582.82500000000005</v>
      </c>
      <c r="F11" s="9" t="s">
        <v>70</v>
      </c>
      <c r="G11" s="8">
        <v>8.6999999999999994E-2</v>
      </c>
      <c r="H11" s="9">
        <f>ABS(Table3[[#This Row],[DeltaZ]])</f>
        <v>8.6999999999999994E-2</v>
      </c>
      <c r="I11" s="13"/>
      <c r="J11" s="6" t="s">
        <v>61</v>
      </c>
      <c r="K11" s="19">
        <v>19926745.23</v>
      </c>
      <c r="L11" s="19">
        <v>636393.26599999995</v>
      </c>
      <c r="M11" s="19">
        <v>582.73800000000006</v>
      </c>
      <c r="N11" s="19">
        <v>582.83000000000004</v>
      </c>
      <c r="O11" s="9" t="s">
        <v>70</v>
      </c>
      <c r="P11" s="8">
        <f>Table37[[#This Row],[DEMZ]]-Table37[[#This Row],[KnownZ]]</f>
        <v>9.1999999999984539E-2</v>
      </c>
      <c r="Q11" s="9">
        <f>ABS(Table37[[#This Row],[DeltaZ]])</f>
        <v>9.1999999999984539E-2</v>
      </c>
      <c r="R11" s="13"/>
      <c r="S11" s="39"/>
      <c r="T11" s="26"/>
      <c r="U11" s="26"/>
      <c r="V11" s="26"/>
      <c r="W11" s="26"/>
      <c r="X11" s="26"/>
      <c r="Y11" s="26"/>
      <c r="Z11" s="26"/>
    </row>
    <row r="12" spans="1:28" x14ac:dyDescent="0.25">
      <c r="A12" s="6" t="s">
        <v>62</v>
      </c>
      <c r="B12" s="19">
        <v>19794768.385000002</v>
      </c>
      <c r="C12" s="19">
        <v>651275.78099999996</v>
      </c>
      <c r="D12" s="19">
        <v>864.20899999999995</v>
      </c>
      <c r="E12" s="19">
        <v>864.197</v>
      </c>
      <c r="F12" s="9" t="s">
        <v>70</v>
      </c>
      <c r="G12" s="8">
        <v>-1.2E-2</v>
      </c>
      <c r="H12" s="9">
        <f>ABS(Table3[[#This Row],[DeltaZ]])</f>
        <v>1.2E-2</v>
      </c>
      <c r="I12" s="13"/>
      <c r="J12" s="6" t="s">
        <v>62</v>
      </c>
      <c r="K12" s="19">
        <v>19794768.385000002</v>
      </c>
      <c r="L12" s="19">
        <v>651275.78099999996</v>
      </c>
      <c r="M12" s="19">
        <v>864.20899999999995</v>
      </c>
      <c r="N12" s="19">
        <v>864.12800000000004</v>
      </c>
      <c r="O12" s="9" t="s">
        <v>70</v>
      </c>
      <c r="P12" s="8">
        <f>Table37[[#This Row],[DEMZ]]-Table37[[#This Row],[KnownZ]]</f>
        <v>-8.0999999999903594E-2</v>
      </c>
      <c r="Q12" s="9">
        <f>ABS(Table37[[#This Row],[DeltaZ]])</f>
        <v>8.0999999999903594E-2</v>
      </c>
      <c r="R12" s="13"/>
      <c r="S12" s="39"/>
      <c r="T12" s="26"/>
      <c r="U12" s="26"/>
      <c r="V12" s="26"/>
      <c r="W12" s="26"/>
      <c r="X12" s="26"/>
      <c r="Y12" s="26"/>
      <c r="Z12" s="26"/>
    </row>
    <row r="13" spans="1:28" x14ac:dyDescent="0.25">
      <c r="A13" s="6" t="s">
        <v>63</v>
      </c>
      <c r="B13" s="19">
        <v>19895231.864999998</v>
      </c>
      <c r="C13" s="19">
        <v>674085.80299999996</v>
      </c>
      <c r="D13" s="19">
        <v>736.351</v>
      </c>
      <c r="E13" s="19">
        <v>736.19</v>
      </c>
      <c r="F13" s="9" t="s">
        <v>70</v>
      </c>
      <c r="G13" s="8">
        <v>-0.161</v>
      </c>
      <c r="H13" s="9">
        <f>ABS(Table3[[#This Row],[DeltaZ]])</f>
        <v>0.161</v>
      </c>
      <c r="I13" s="13"/>
      <c r="J13" s="6" t="s">
        <v>63</v>
      </c>
      <c r="K13" s="19">
        <v>19895231.864999998</v>
      </c>
      <c r="L13" s="19">
        <v>674085.80299999996</v>
      </c>
      <c r="M13" s="19">
        <v>736.351</v>
      </c>
      <c r="N13" s="19">
        <v>736.20799999999997</v>
      </c>
      <c r="O13" s="9" t="s">
        <v>70</v>
      </c>
      <c r="P13" s="8">
        <f>Table37[[#This Row],[DEMZ]]-Table37[[#This Row],[KnownZ]]</f>
        <v>-0.1430000000000291</v>
      </c>
      <c r="Q13" s="9">
        <f>ABS(Table37[[#This Row],[DeltaZ]])</f>
        <v>0.1430000000000291</v>
      </c>
      <c r="R13" s="13"/>
      <c r="S13" s="39"/>
      <c r="T13" s="26"/>
      <c r="U13" s="26"/>
      <c r="V13" s="26"/>
      <c r="W13" s="26"/>
      <c r="X13" s="26"/>
      <c r="Y13" s="26"/>
      <c r="Z13" s="26"/>
    </row>
    <row r="14" spans="1:28" x14ac:dyDescent="0.25">
      <c r="A14" s="6" t="s">
        <v>64</v>
      </c>
      <c r="B14" s="19">
        <v>19853537.640999999</v>
      </c>
      <c r="C14" s="19">
        <v>639204.09199999995</v>
      </c>
      <c r="D14" s="19">
        <v>726.59299999999996</v>
      </c>
      <c r="E14" s="19">
        <v>726.83</v>
      </c>
      <c r="F14" s="9" t="s">
        <v>70</v>
      </c>
      <c r="G14" s="8">
        <v>0.23699999999999999</v>
      </c>
      <c r="H14" s="9">
        <f>ABS(Table3[[#This Row],[DeltaZ]])</f>
        <v>0.23699999999999999</v>
      </c>
      <c r="I14" s="13"/>
      <c r="J14" s="6" t="s">
        <v>64</v>
      </c>
      <c r="K14" s="19">
        <v>19853537.640999999</v>
      </c>
      <c r="L14" s="19">
        <v>639204.09199999995</v>
      </c>
      <c r="M14" s="19">
        <v>726.59299999999996</v>
      </c>
      <c r="N14" s="19">
        <v>726.82299999999998</v>
      </c>
      <c r="O14" s="9" t="s">
        <v>70</v>
      </c>
      <c r="P14" s="8">
        <f>Table37[[#This Row],[DEMZ]]-Table37[[#This Row],[KnownZ]]</f>
        <v>0.23000000000001819</v>
      </c>
      <c r="Q14" s="9">
        <f>ABS(Table37[[#This Row],[DeltaZ]])</f>
        <v>0.23000000000001819</v>
      </c>
      <c r="R14" s="13"/>
      <c r="S14" s="39"/>
      <c r="T14" s="26"/>
      <c r="U14" s="26"/>
      <c r="V14" s="26"/>
      <c r="W14" s="26"/>
      <c r="X14" s="13"/>
      <c r="Y14" s="26"/>
      <c r="Z14" s="26"/>
    </row>
    <row r="15" spans="1:28" x14ac:dyDescent="0.25">
      <c r="A15" s="6" t="s">
        <v>65</v>
      </c>
      <c r="B15" s="19">
        <v>19917641.412</v>
      </c>
      <c r="C15" s="19">
        <v>563667.16299999994</v>
      </c>
      <c r="D15" s="19">
        <v>712.23699999999997</v>
      </c>
      <c r="E15" s="19">
        <v>712.46699999999998</v>
      </c>
      <c r="F15" s="9" t="s">
        <v>70</v>
      </c>
      <c r="G15" s="8">
        <v>0.23</v>
      </c>
      <c r="H15" s="9">
        <f>ABS(Table3[[#This Row],[DeltaZ]])</f>
        <v>0.23</v>
      </c>
      <c r="I15" s="13"/>
      <c r="J15" s="6" t="s">
        <v>65</v>
      </c>
      <c r="K15" s="19">
        <v>19917641.412</v>
      </c>
      <c r="L15" s="19">
        <v>563667.16299999994</v>
      </c>
      <c r="M15" s="19">
        <v>712.23699999999997</v>
      </c>
      <c r="N15" s="19">
        <v>712.57899999999995</v>
      </c>
      <c r="O15" s="9" t="s">
        <v>70</v>
      </c>
      <c r="P15" s="8">
        <f>Table37[[#This Row],[DEMZ]]-Table37[[#This Row],[KnownZ]]</f>
        <v>0.34199999999998454</v>
      </c>
      <c r="Q15" s="9">
        <f>ABS(Table37[[#This Row],[DeltaZ]])</f>
        <v>0.34199999999998454</v>
      </c>
      <c r="R15" s="13"/>
      <c r="S15" s="39"/>
      <c r="T15" s="26"/>
      <c r="U15" s="26"/>
      <c r="V15" s="26"/>
      <c r="W15" s="26"/>
      <c r="X15" s="13"/>
      <c r="Y15" s="26"/>
      <c r="Z15" s="26"/>
    </row>
    <row r="16" spans="1:28" x14ac:dyDescent="0.25">
      <c r="A16" s="6" t="s">
        <v>66</v>
      </c>
      <c r="B16" s="19">
        <v>19938783.295000002</v>
      </c>
      <c r="C16" s="19">
        <v>688759.48300000001</v>
      </c>
      <c r="D16" s="19">
        <v>595.25</v>
      </c>
      <c r="E16" s="19">
        <v>595.21400000000006</v>
      </c>
      <c r="F16" s="9" t="s">
        <v>70</v>
      </c>
      <c r="G16" s="8">
        <v>-3.5999999999999997E-2</v>
      </c>
      <c r="H16" s="9">
        <f>ABS(Table3[[#This Row],[DeltaZ]])</f>
        <v>3.5999999999999997E-2</v>
      </c>
      <c r="I16" s="13"/>
      <c r="J16" s="6" t="s">
        <v>66</v>
      </c>
      <c r="K16" s="19">
        <v>19938783.295000002</v>
      </c>
      <c r="L16" s="19">
        <v>688759.48300000001</v>
      </c>
      <c r="M16" s="19">
        <v>595.25</v>
      </c>
      <c r="N16" s="19">
        <v>595.21799999999996</v>
      </c>
      <c r="O16" s="9" t="s">
        <v>70</v>
      </c>
      <c r="P16" s="8">
        <f>Table37[[#This Row],[DEMZ]]-Table37[[#This Row],[KnownZ]]</f>
        <v>-3.2000000000039108E-2</v>
      </c>
      <c r="Q16" s="9">
        <f>ABS(Table37[[#This Row],[DeltaZ]])</f>
        <v>3.2000000000039108E-2</v>
      </c>
      <c r="R16" s="13"/>
      <c r="S16" s="39"/>
      <c r="T16" s="26"/>
      <c r="U16" s="26"/>
      <c r="V16" s="26"/>
      <c r="W16" s="26"/>
      <c r="X16" s="13"/>
      <c r="Y16" s="26"/>
      <c r="Z16" s="26"/>
    </row>
    <row r="17" spans="1:26" x14ac:dyDescent="0.25">
      <c r="A17" s="6" t="s">
        <v>67</v>
      </c>
      <c r="B17" s="19">
        <v>19851901.681000002</v>
      </c>
      <c r="C17" s="19">
        <v>686545.24600000004</v>
      </c>
      <c r="D17" s="19">
        <v>725.60299999999995</v>
      </c>
      <c r="E17" s="19">
        <v>725.55399999999997</v>
      </c>
      <c r="F17" s="9" t="s">
        <v>70</v>
      </c>
      <c r="G17" s="8">
        <v>-4.9000000000000002E-2</v>
      </c>
      <c r="H17" s="9">
        <f>ABS(Table3[[#This Row],[DeltaZ]])</f>
        <v>4.9000000000000002E-2</v>
      </c>
      <c r="I17" s="13"/>
      <c r="J17" s="6" t="s">
        <v>67</v>
      </c>
      <c r="K17" s="19">
        <v>19851901.681000002</v>
      </c>
      <c r="L17" s="19">
        <v>686545.24600000004</v>
      </c>
      <c r="M17" s="19">
        <v>725.60299999999995</v>
      </c>
      <c r="N17" s="19">
        <v>725.58600000000001</v>
      </c>
      <c r="O17" s="9" t="s">
        <v>70</v>
      </c>
      <c r="P17" s="8">
        <f>Table37[[#This Row],[DEMZ]]-Table37[[#This Row],[KnownZ]]</f>
        <v>-1.6999999999939064E-2</v>
      </c>
      <c r="Q17" s="9">
        <f>ABS(Table37[[#This Row],[DeltaZ]])</f>
        <v>1.6999999999939064E-2</v>
      </c>
      <c r="R17" s="13"/>
      <c r="S17" s="39"/>
      <c r="T17" s="26"/>
      <c r="U17" s="26"/>
      <c r="V17" s="26"/>
      <c r="W17" s="26"/>
      <c r="X17" s="26"/>
      <c r="Y17" s="26"/>
      <c r="Z17" s="26"/>
    </row>
    <row r="18" spans="1:26" x14ac:dyDescent="0.25">
      <c r="A18" s="6" t="s">
        <v>68</v>
      </c>
      <c r="B18" s="19">
        <v>19804165.252</v>
      </c>
      <c r="C18" s="19">
        <v>672492.66399999999</v>
      </c>
      <c r="D18" s="19">
        <v>789.89800000000002</v>
      </c>
      <c r="E18" s="19">
        <v>789.82100000000003</v>
      </c>
      <c r="F18" s="9" t="s">
        <v>70</v>
      </c>
      <c r="G18" s="8">
        <v>-7.6999999999999999E-2</v>
      </c>
      <c r="H18" s="9">
        <f>ABS(Table3[[#This Row],[DeltaZ]])</f>
        <v>7.6999999999999999E-2</v>
      </c>
      <c r="I18" s="13"/>
      <c r="J18" s="6" t="s">
        <v>68</v>
      </c>
      <c r="K18" s="19">
        <v>19804165.252</v>
      </c>
      <c r="L18" s="19">
        <v>672492.66399999999</v>
      </c>
      <c r="M18" s="19">
        <v>789.89800000000002</v>
      </c>
      <c r="N18" s="19">
        <v>789.83399999999995</v>
      </c>
      <c r="O18" s="9" t="s">
        <v>70</v>
      </c>
      <c r="P18" s="8">
        <f>Table37[[#This Row],[DEMZ]]-Table37[[#This Row],[KnownZ]]</f>
        <v>-6.4000000000078217E-2</v>
      </c>
      <c r="Q18" s="9">
        <f>ABS(Table37[[#This Row],[DeltaZ]])</f>
        <v>6.4000000000078217E-2</v>
      </c>
      <c r="R18" s="13"/>
      <c r="S18" s="39"/>
      <c r="T18" s="26"/>
      <c r="U18" s="26"/>
      <c r="V18" s="26"/>
      <c r="W18" s="26"/>
      <c r="X18" s="26"/>
      <c r="Y18" s="26"/>
      <c r="Z18" s="26"/>
    </row>
    <row r="19" spans="1:26" x14ac:dyDescent="0.25">
      <c r="A19" s="36" t="s">
        <v>69</v>
      </c>
      <c r="B19" s="37">
        <v>19741213.782000002</v>
      </c>
      <c r="C19" s="37">
        <v>615826.05099999998</v>
      </c>
      <c r="D19" s="37">
        <v>882.41099999999994</v>
      </c>
      <c r="E19" s="37">
        <v>882.48699999999997</v>
      </c>
      <c r="F19" s="43" t="s">
        <v>70</v>
      </c>
      <c r="G19" s="44">
        <v>7.5999999999999998E-2</v>
      </c>
      <c r="H19" s="43">
        <f>ABS(Table3[[#This Row],[DeltaZ]])</f>
        <v>7.5999999999999998E-2</v>
      </c>
      <c r="I19" s="13"/>
      <c r="J19" s="36" t="s">
        <v>69</v>
      </c>
      <c r="K19" s="37">
        <v>19741213.782000002</v>
      </c>
      <c r="L19" s="37">
        <v>615826.05099999998</v>
      </c>
      <c r="M19" s="37">
        <v>882.41099999999994</v>
      </c>
      <c r="N19" s="37">
        <v>882.46500000000003</v>
      </c>
      <c r="O19" s="43" t="s">
        <v>70</v>
      </c>
      <c r="P19" s="44">
        <f>Table37[[#This Row],[DEMZ]]-Table37[[#This Row],[KnownZ]]</f>
        <v>5.4000000000087311E-2</v>
      </c>
      <c r="Q19" s="43">
        <f>ABS(Table37[[#This Row],[DeltaZ]])</f>
        <v>5.4000000000087311E-2</v>
      </c>
      <c r="R19" s="13"/>
      <c r="S19" s="39"/>
      <c r="T19" s="26"/>
      <c r="U19" s="26"/>
      <c r="V19" s="26"/>
      <c r="W19" s="26"/>
      <c r="X19" s="26"/>
      <c r="Y19" s="26"/>
      <c r="Z19" s="26"/>
    </row>
    <row r="20" spans="1:26" x14ac:dyDescent="0.25">
      <c r="A20" s="39"/>
      <c r="B20" s="26"/>
      <c r="C20" s="26"/>
      <c r="D20" s="26"/>
      <c r="E20" s="26"/>
      <c r="F20" s="41"/>
      <c r="G20" s="45"/>
      <c r="H20" s="41"/>
      <c r="I20" s="13"/>
      <c r="J20" s="39"/>
      <c r="K20" s="26"/>
      <c r="L20" s="26"/>
      <c r="M20" s="26"/>
      <c r="N20" s="26"/>
      <c r="O20" s="41"/>
      <c r="P20" s="45"/>
      <c r="Q20" s="41"/>
      <c r="R20" s="13"/>
      <c r="S20" s="39"/>
      <c r="T20" s="26"/>
      <c r="U20" s="26"/>
      <c r="V20" s="26"/>
      <c r="W20" s="26"/>
      <c r="X20" s="13"/>
      <c r="Y20" s="26"/>
      <c r="Z20" s="26"/>
    </row>
    <row r="21" spans="1:26" x14ac:dyDescent="0.25">
      <c r="A21" s="39"/>
      <c r="B21" s="26"/>
      <c r="C21" s="26"/>
      <c r="D21" s="26"/>
      <c r="E21" s="26"/>
      <c r="F21" s="41"/>
      <c r="G21" s="45"/>
      <c r="H21" s="41"/>
      <c r="I21" s="13"/>
      <c r="J21" s="39"/>
      <c r="K21" s="26"/>
      <c r="L21" s="26"/>
      <c r="M21" s="26"/>
      <c r="N21" s="26"/>
      <c r="O21" s="41"/>
      <c r="P21" s="45"/>
      <c r="Q21" s="41"/>
      <c r="R21" s="13"/>
      <c r="S21" s="39"/>
      <c r="T21" s="26"/>
      <c r="U21" s="26"/>
      <c r="V21" s="26"/>
      <c r="W21" s="26"/>
      <c r="X21" s="26"/>
      <c r="Y21" s="26"/>
      <c r="Z21" s="26"/>
    </row>
    <row r="22" spans="1:26" x14ac:dyDescent="0.25">
      <c r="A22" s="39"/>
      <c r="B22" s="26"/>
      <c r="C22" s="26"/>
      <c r="D22" s="26"/>
      <c r="E22" s="26"/>
      <c r="F22" s="41"/>
      <c r="G22" s="45"/>
      <c r="H22" s="41"/>
      <c r="I22" s="13"/>
      <c r="J22" s="39"/>
      <c r="K22" s="26"/>
      <c r="L22" s="26"/>
      <c r="M22" s="26"/>
      <c r="N22" s="26"/>
      <c r="O22" s="41"/>
      <c r="P22" s="45"/>
      <c r="Q22" s="41"/>
      <c r="R22" s="13"/>
      <c r="S22" s="39"/>
      <c r="T22" s="26"/>
      <c r="U22" s="26"/>
      <c r="V22" s="26"/>
      <c r="W22" s="26"/>
      <c r="X22" s="26"/>
      <c r="Y22" s="26"/>
      <c r="Z22" s="26"/>
    </row>
    <row r="23" spans="1:26" x14ac:dyDescent="0.25">
      <c r="A23" s="39"/>
      <c r="B23" s="41"/>
      <c r="C23" s="41"/>
      <c r="D23" s="41"/>
      <c r="E23" s="41"/>
      <c r="F23" s="41"/>
      <c r="G23" s="41"/>
      <c r="H23" s="41"/>
      <c r="I23" s="13"/>
      <c r="J23" s="39"/>
      <c r="K23" s="41"/>
      <c r="L23" s="41"/>
      <c r="M23" s="41"/>
      <c r="N23" s="41"/>
      <c r="O23" s="41"/>
      <c r="P23" s="41"/>
      <c r="Q23" s="41"/>
      <c r="R23" s="13"/>
      <c r="S23" s="39"/>
      <c r="T23" s="26"/>
      <c r="U23" s="26"/>
      <c r="V23" s="26"/>
      <c r="W23" s="26"/>
      <c r="X23" s="26"/>
      <c r="Y23" s="26"/>
      <c r="Z23" s="26"/>
    </row>
    <row r="24" spans="1:26" x14ac:dyDescent="0.25">
      <c r="A24" s="39"/>
      <c r="B24" s="41"/>
      <c r="C24" s="41"/>
      <c r="D24" s="41"/>
      <c r="E24" s="41"/>
      <c r="F24" s="41"/>
      <c r="G24" s="41"/>
      <c r="H24" s="41"/>
      <c r="I24" s="13"/>
      <c r="J24" s="39"/>
      <c r="K24" s="41"/>
      <c r="L24" s="41"/>
      <c r="M24" s="41"/>
      <c r="N24" s="41"/>
      <c r="O24" s="41"/>
      <c r="P24" s="41"/>
      <c r="Q24" s="41"/>
      <c r="R24" s="13"/>
      <c r="S24" s="39"/>
      <c r="T24" s="26"/>
      <c r="U24" s="26"/>
      <c r="V24" s="26"/>
      <c r="W24" s="26"/>
      <c r="X24" s="26"/>
      <c r="Y24" s="26"/>
      <c r="Z24" s="13"/>
    </row>
    <row r="25" spans="1:26" x14ac:dyDescent="0.25">
      <c r="A25" s="39"/>
      <c r="B25" s="41"/>
      <c r="C25" s="41"/>
      <c r="D25" s="41"/>
      <c r="E25" s="41"/>
      <c r="F25" s="41"/>
      <c r="G25" s="41"/>
      <c r="H25" s="41"/>
      <c r="I25" s="13"/>
      <c r="J25" s="39"/>
      <c r="K25" s="41"/>
      <c r="L25" s="41"/>
      <c r="M25" s="41"/>
      <c r="N25" s="41"/>
      <c r="O25" s="41"/>
      <c r="P25" s="41"/>
      <c r="Q25" s="41"/>
      <c r="R25" s="13"/>
      <c r="S25" s="39"/>
      <c r="T25" s="26"/>
      <c r="U25" s="26"/>
      <c r="V25" s="26"/>
      <c r="W25" s="26"/>
      <c r="X25" s="26"/>
      <c r="Y25" s="26"/>
      <c r="Z25" s="13"/>
    </row>
    <row r="26" spans="1:26" x14ac:dyDescent="0.25">
      <c r="A26" s="39"/>
      <c r="B26" s="41"/>
      <c r="C26" s="41"/>
      <c r="D26" s="41"/>
      <c r="E26" s="41"/>
      <c r="F26" s="41"/>
      <c r="G26" s="41"/>
      <c r="H26" s="41"/>
      <c r="I26" s="13"/>
      <c r="J26" s="39"/>
      <c r="K26" s="41"/>
      <c r="L26" s="41"/>
      <c r="M26" s="41"/>
      <c r="N26" s="41"/>
      <c r="O26" s="41"/>
      <c r="P26" s="41"/>
      <c r="Q26" s="41"/>
      <c r="R26" s="13"/>
      <c r="S26" s="39"/>
      <c r="T26" s="26"/>
      <c r="U26" s="26"/>
      <c r="V26" s="26"/>
      <c r="W26" s="26"/>
      <c r="X26" s="26"/>
      <c r="Y26" s="26"/>
      <c r="Z26" s="13"/>
    </row>
    <row r="27" spans="1:26" x14ac:dyDescent="0.25">
      <c r="A27" s="39"/>
      <c r="B27" s="41"/>
      <c r="C27" s="41"/>
      <c r="D27" s="41"/>
      <c r="E27" s="41"/>
      <c r="F27" s="41"/>
      <c r="G27" s="41"/>
      <c r="H27" s="41"/>
      <c r="I27" s="13"/>
      <c r="J27" s="39"/>
      <c r="K27" s="41"/>
      <c r="L27" s="41"/>
      <c r="M27" s="41"/>
      <c r="N27" s="41"/>
      <c r="O27" s="41"/>
      <c r="P27" s="41"/>
      <c r="Q27" s="41"/>
      <c r="R27" s="13"/>
      <c r="S27" s="39"/>
      <c r="T27" s="26"/>
      <c r="U27" s="26"/>
      <c r="V27" s="26"/>
      <c r="W27" s="26"/>
      <c r="X27" s="26"/>
      <c r="Y27" s="26"/>
      <c r="Z27" s="13"/>
    </row>
    <row r="28" spans="1:26" x14ac:dyDescent="0.25">
      <c r="A28" s="39"/>
      <c r="B28" s="41"/>
      <c r="C28" s="41"/>
      <c r="D28" s="41"/>
      <c r="E28" s="41"/>
      <c r="F28" s="41"/>
      <c r="G28" s="41"/>
      <c r="H28" s="41"/>
      <c r="I28" s="13"/>
      <c r="J28" s="39"/>
      <c r="K28" s="41"/>
      <c r="L28" s="41"/>
      <c r="M28" s="41"/>
      <c r="N28" s="41"/>
      <c r="O28" s="41"/>
      <c r="P28" s="41"/>
      <c r="Q28" s="41"/>
      <c r="R28" s="13"/>
      <c r="S28" s="39"/>
      <c r="T28" s="26"/>
      <c r="U28" s="26"/>
      <c r="V28" s="26"/>
      <c r="W28" s="26"/>
      <c r="X28" s="26"/>
      <c r="Y28" s="26"/>
      <c r="Z28" s="13"/>
    </row>
    <row r="29" spans="1:26" x14ac:dyDescent="0.25">
      <c r="A29" s="39"/>
      <c r="B29" s="41"/>
      <c r="C29" s="41"/>
      <c r="D29" s="41"/>
      <c r="E29" s="41"/>
      <c r="F29" s="41"/>
      <c r="G29" s="41"/>
      <c r="H29" s="41"/>
      <c r="I29" s="13"/>
      <c r="J29" s="39"/>
      <c r="K29" s="41"/>
      <c r="L29" s="41"/>
      <c r="M29" s="41"/>
      <c r="N29" s="41"/>
      <c r="O29" s="41"/>
      <c r="P29" s="41"/>
      <c r="Q29" s="41"/>
      <c r="R29" s="13"/>
      <c r="S29" s="39"/>
      <c r="T29" s="26"/>
      <c r="U29" s="26"/>
      <c r="V29" s="26"/>
      <c r="W29" s="26"/>
      <c r="X29" s="26"/>
      <c r="Y29" s="26"/>
      <c r="Z29" s="13"/>
    </row>
    <row r="30" spans="1:26" x14ac:dyDescent="0.25">
      <c r="A30" s="39"/>
      <c r="B30" s="41"/>
      <c r="C30" s="41"/>
      <c r="D30" s="41"/>
      <c r="E30" s="41"/>
      <c r="F30" s="41"/>
      <c r="G30" s="41"/>
      <c r="H30" s="41"/>
      <c r="I30" s="13"/>
      <c r="J30" s="39"/>
      <c r="K30" s="41"/>
      <c r="L30" s="41"/>
      <c r="M30" s="41"/>
      <c r="N30" s="41"/>
      <c r="O30" s="41"/>
      <c r="P30" s="41"/>
      <c r="Q30" s="41"/>
      <c r="R30" s="13"/>
      <c r="S30" s="39"/>
      <c r="T30" s="26"/>
      <c r="U30" s="26"/>
      <c r="V30" s="26"/>
      <c r="W30" s="26"/>
      <c r="X30" s="26"/>
      <c r="Y30" s="26"/>
      <c r="Z30" s="13"/>
    </row>
    <row r="31" spans="1:26" x14ac:dyDescent="0.25">
      <c r="A31" s="39"/>
      <c r="B31" s="41"/>
      <c r="C31" s="41"/>
      <c r="D31" s="41"/>
      <c r="E31" s="41"/>
      <c r="F31" s="41"/>
      <c r="G31" s="41"/>
      <c r="H31" s="41"/>
      <c r="I31" s="13"/>
      <c r="J31" s="39"/>
      <c r="K31" s="41"/>
      <c r="L31" s="41"/>
      <c r="M31" s="41"/>
      <c r="N31" s="41"/>
      <c r="O31" s="41"/>
      <c r="P31" s="41"/>
      <c r="Q31" s="41"/>
      <c r="R31" s="13"/>
      <c r="S31" s="39"/>
      <c r="T31" s="26"/>
      <c r="U31" s="26"/>
      <c r="V31" s="26"/>
      <c r="W31" s="26"/>
      <c r="X31" s="26"/>
      <c r="Y31" s="26"/>
      <c r="Z31" s="13"/>
    </row>
    <row r="32" spans="1:26" x14ac:dyDescent="0.25">
      <c r="A32" s="39"/>
      <c r="B32" s="41"/>
      <c r="C32" s="41"/>
      <c r="D32" s="41"/>
      <c r="E32" s="41"/>
      <c r="F32" s="41"/>
      <c r="G32" s="41"/>
      <c r="H32" s="41"/>
      <c r="I32" s="13"/>
      <c r="J32" s="39"/>
      <c r="K32" s="41"/>
      <c r="L32" s="41"/>
      <c r="M32" s="41"/>
      <c r="N32" s="41"/>
      <c r="O32" s="41"/>
      <c r="P32" s="41"/>
      <c r="Q32" s="41"/>
      <c r="R32" s="13"/>
      <c r="S32" s="39"/>
      <c r="T32" s="26"/>
      <c r="U32" s="26"/>
      <c r="V32" s="26"/>
      <c r="W32" s="26"/>
      <c r="X32" s="26"/>
      <c r="Y32" s="26"/>
      <c r="Z32" s="13"/>
    </row>
    <row r="33" spans="1:26" x14ac:dyDescent="0.25">
      <c r="A33"/>
      <c r="B33"/>
      <c r="C33"/>
      <c r="D33"/>
      <c r="E33"/>
      <c r="F33"/>
      <c r="G33"/>
      <c r="H33"/>
      <c r="I33" s="13"/>
      <c r="J33"/>
      <c r="K33"/>
      <c r="L33"/>
      <c r="M33"/>
      <c r="N33"/>
      <c r="O33"/>
      <c r="P33"/>
      <c r="Q33"/>
      <c r="R33" s="13"/>
      <c r="S33"/>
      <c r="T33"/>
      <c r="U33"/>
      <c r="V33"/>
      <c r="W33"/>
      <c r="X33"/>
      <c r="Y33"/>
      <c r="Z33" s="13"/>
    </row>
    <row r="34" spans="1:26" x14ac:dyDescent="0.25">
      <c r="A34"/>
      <c r="B34"/>
      <c r="C34"/>
      <c r="D34"/>
      <c r="E34"/>
      <c r="F34"/>
      <c r="G34"/>
      <c r="H34"/>
      <c r="I34" s="13"/>
      <c r="J34"/>
      <c r="K34"/>
      <c r="L34"/>
      <c r="M34"/>
      <c r="N34"/>
      <c r="O34"/>
      <c r="P34"/>
      <c r="Q34"/>
      <c r="R34" s="13"/>
      <c r="S34"/>
      <c r="T34"/>
      <c r="U34"/>
      <c r="V34"/>
      <c r="W34"/>
      <c r="X34"/>
      <c r="Y34"/>
      <c r="Z34" s="13"/>
    </row>
    <row r="35" spans="1:26" x14ac:dyDescent="0.25">
      <c r="A35"/>
      <c r="B35"/>
      <c r="C35"/>
      <c r="D35"/>
      <c r="E35"/>
      <c r="F35"/>
      <c r="G35"/>
      <c r="H35"/>
      <c r="I35" s="13"/>
      <c r="J35"/>
      <c r="K35"/>
      <c r="L35"/>
      <c r="M35"/>
      <c r="N35"/>
      <c r="O35"/>
      <c r="P35"/>
      <c r="Q35"/>
      <c r="R35" s="13"/>
      <c r="S35"/>
      <c r="T35"/>
      <c r="U35"/>
      <c r="V35"/>
      <c r="W35"/>
      <c r="X35"/>
      <c r="Y35"/>
      <c r="Z35" s="13"/>
    </row>
    <row r="36" spans="1:26" x14ac:dyDescent="0.25">
      <c r="A36"/>
      <c r="B36"/>
      <c r="C36"/>
      <c r="D36"/>
      <c r="E36"/>
      <c r="F36"/>
      <c r="G36"/>
      <c r="H36"/>
      <c r="I36" s="13"/>
      <c r="J36"/>
      <c r="K36"/>
      <c r="L36"/>
      <c r="M36"/>
      <c r="N36"/>
      <c r="O36"/>
      <c r="P36"/>
      <c r="Q36"/>
      <c r="R36" s="13"/>
      <c r="S36"/>
      <c r="T36"/>
      <c r="U36"/>
      <c r="V36"/>
      <c r="W36"/>
      <c r="X36"/>
      <c r="Y36"/>
      <c r="Z36" s="13"/>
    </row>
    <row r="37" spans="1:26" x14ac:dyDescent="0.25">
      <c r="A37"/>
      <c r="B37"/>
      <c r="C37"/>
      <c r="D37"/>
      <c r="E37"/>
      <c r="F37"/>
      <c r="G37"/>
      <c r="H37"/>
      <c r="I37" s="13"/>
      <c r="J37"/>
      <c r="K37"/>
      <c r="L37"/>
      <c r="M37"/>
      <c r="N37"/>
      <c r="O37"/>
      <c r="P37"/>
      <c r="Q37"/>
      <c r="R37" s="13"/>
      <c r="S37"/>
      <c r="T37"/>
      <c r="U37"/>
      <c r="V37"/>
      <c r="W37"/>
      <c r="X37"/>
      <c r="Y37"/>
      <c r="Z37" s="13"/>
    </row>
    <row r="38" spans="1:26" x14ac:dyDescent="0.25">
      <c r="A38"/>
      <c r="B38"/>
      <c r="C38"/>
      <c r="D38"/>
      <c r="E38"/>
      <c r="F38"/>
      <c r="G38"/>
      <c r="H38"/>
      <c r="I38" s="13"/>
      <c r="J38"/>
      <c r="K38"/>
      <c r="L38"/>
      <c r="M38"/>
      <c r="N38"/>
      <c r="O38"/>
      <c r="P38"/>
      <c r="Q38"/>
      <c r="R38" s="13"/>
      <c r="S38"/>
      <c r="T38"/>
      <c r="U38"/>
      <c r="V38"/>
      <c r="W38"/>
      <c r="X38"/>
      <c r="Y38"/>
      <c r="Z38" s="13"/>
    </row>
    <row r="39" spans="1:26" x14ac:dyDescent="0.25">
      <c r="A39"/>
      <c r="B39"/>
      <c r="C39"/>
      <c r="D39"/>
      <c r="E39"/>
      <c r="F39"/>
      <c r="G39"/>
      <c r="H39"/>
      <c r="J39"/>
      <c r="K39"/>
      <c r="L39"/>
      <c r="M39"/>
      <c r="N39"/>
      <c r="O39"/>
      <c r="P39"/>
      <c r="Q39"/>
      <c r="S39"/>
      <c r="T39"/>
      <c r="U39"/>
      <c r="V39"/>
      <c r="W39"/>
      <c r="X39"/>
      <c r="Y39"/>
    </row>
  </sheetData>
  <mergeCells count="3">
    <mergeCell ref="S1:Y1"/>
    <mergeCell ref="A1:H1"/>
    <mergeCell ref="J1:Q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</vt:lpstr>
      <vt:lpstr>Coordinates</vt:lpstr>
      <vt:lpstr>Non-vegetated</vt:lpstr>
      <vt:lpstr>Vegetated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Martin</dc:creator>
  <cp:lastModifiedBy>Gannon, Travis</cp:lastModifiedBy>
  <dcterms:created xsi:type="dcterms:W3CDTF">2017-07-10T15:25:36Z</dcterms:created>
  <dcterms:modified xsi:type="dcterms:W3CDTF">2020-10-15T21:58:13Z</dcterms:modified>
</cp:coreProperties>
</file>