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45621"/>
  <fileRecoveryPr autoRecover="0"/>
</workbook>
</file>

<file path=xl/calcChain.xml><?xml version="1.0" encoding="utf-8"?>
<calcChain xmlns="http://schemas.openxmlformats.org/spreadsheetml/2006/main">
  <c r="Q3" i="4" l="1"/>
  <c r="Q4" i="4"/>
  <c r="Q5" i="4"/>
  <c r="Q6" i="4"/>
  <c r="P3" i="4"/>
  <c r="P4" i="4"/>
  <c r="P5" i="4"/>
  <c r="P6" i="4"/>
  <c r="W3" i="3"/>
  <c r="W4" i="3"/>
  <c r="W5" i="3"/>
  <c r="W6" i="3"/>
  <c r="W7" i="3"/>
  <c r="W8" i="3"/>
  <c r="H4" i="1" l="1"/>
  <c r="H5" i="1"/>
  <c r="H6" i="1"/>
  <c r="H7" i="1"/>
  <c r="H8" i="1"/>
  <c r="H9" i="1"/>
  <c r="H10" i="1"/>
  <c r="H11" i="1"/>
  <c r="H12" i="1"/>
  <c r="H3" i="1"/>
  <c r="H3" i="4"/>
  <c r="H4" i="4"/>
  <c r="H5" i="4"/>
  <c r="H6" i="4"/>
  <c r="E8" i="5" l="1"/>
  <c r="C9" i="5"/>
  <c r="C7" i="5"/>
  <c r="B9" i="5"/>
  <c r="B7" i="5"/>
  <c r="B1" i="5"/>
  <c r="E9" i="5" l="1"/>
  <c r="C8" i="5" l="1"/>
  <c r="C5" i="5"/>
  <c r="D5" i="5" s="1"/>
  <c r="D7" i="5"/>
  <c r="C6" i="5"/>
  <c r="D6" i="5" s="1"/>
  <c r="B8" i="5"/>
  <c r="B6" i="5"/>
  <c r="B5" i="5"/>
  <c r="D1" i="5"/>
  <c r="AB1" i="4" l="1"/>
</calcChain>
</file>

<file path=xl/sharedStrings.xml><?xml version="1.0" encoding="utf-8"?>
<sst xmlns="http://schemas.openxmlformats.org/spreadsheetml/2006/main" count="147" uniqueCount="42">
  <si>
    <t>PointID</t>
  </si>
  <si>
    <t>Easting</t>
  </si>
  <si>
    <t>Northing</t>
  </si>
  <si>
    <t>KnownZ</t>
  </si>
  <si>
    <t>LaserZ</t>
  </si>
  <si>
    <t>Description</t>
  </si>
  <si>
    <t>DeltaZ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</si>
  <si>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</si>
  <si>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</si>
  <si>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</si>
  <si>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</si>
  <si>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</si>
  <si>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</si>
  <si>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</si>
  <si>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# of Points</t>
  </si>
  <si>
    <t>RMSEz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</si>
  <si>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</si>
  <si>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</si>
  <si>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</si>
  <si>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</si>
  <si>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</si>
  <si>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</si>
  <si>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</si>
  <si>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</si>
  <si>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</si>
  <si>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</si>
  <si>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Vegetated Vertical Accuracy (VVA) 5% Outliers &gt; 95th Percentile (0.000m)</t>
  </si>
  <si>
    <t>Vegetated Vertical Accuracy (VVA) Check Point Assessment (DEM)</t>
  </si>
  <si>
    <t>VVA of DEM</t>
  </si>
  <si>
    <t>Check Points</t>
  </si>
  <si>
    <t>NVA001A3</t>
  </si>
  <si>
    <t>NVA002A3</t>
  </si>
  <si>
    <t xml:space="preserve">NVA003A3 </t>
  </si>
  <si>
    <t xml:space="preserve">NVA004A3 </t>
  </si>
  <si>
    <t>NVA005A3</t>
  </si>
  <si>
    <t>NVA005A3_ALT1</t>
  </si>
  <si>
    <t>Bare-Earth</t>
  </si>
  <si>
    <t>VVA001A3</t>
  </si>
  <si>
    <t>VVA002A3</t>
  </si>
  <si>
    <t>VVA003A3</t>
  </si>
  <si>
    <t>VVA005A3</t>
  </si>
  <si>
    <t>Vegetated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</si>
</sst>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</font>
    <font>
      <sz val="11"/>
      <name val="Times New Roman"/>
    </font>
    <font>
      <sz val="11"/>
      <color indexed="8"/>
      <name val="Times New Roman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13" applyNumberFormat="0" applyAlignment="0" applyProtection="0"/>
    <xf numFmtId="0" fontId="19" fillId="10" borderId="14" applyNumberFormat="0" applyAlignment="0" applyProtection="0"/>
    <xf numFmtId="0" fontId="20" fillId="10" borderId="13" applyNumberFormat="0" applyAlignment="0" applyProtection="0"/>
    <xf numFmtId="0" fontId="21" fillId="0" borderId="15" applyNumberFormat="0" applyFill="0" applyAlignment="0" applyProtection="0"/>
    <xf numFmtId="0" fontId="22" fillId="11" borderId="16" applyNumberFormat="0" applyAlignment="0" applyProtection="0"/>
    <xf numFmtId="0" fontId="23" fillId="0" borderId="0" applyNumberFormat="0" applyFill="0" applyBorder="0" applyAlignment="0" applyProtection="0"/>
    <xf numFmtId="0" fontId="10" fillId="12" borderId="1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26" fillId="36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3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8" totalsRowShown="0" headerRowDxfId="73" dataDxfId="71" headerRowBorderDxfId="72" tableBorderDxfId="70" totalsRowBorderDxfId="69">
  <autoFilter ref="A2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68"/>
    <tableColumn id="2" name="Easting" dataDxfId="67"/>
    <tableColumn id="3" name="Northing" dataDxfId="66"/>
    <tableColumn id="4" name="KnownZ" dataDxfId="65"/>
    <tableColumn id="5" name="LaserZ" dataDxfId="64"/>
    <tableColumn id="6" name="Description" dataDxfId="63"/>
    <tableColumn id="7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8" totalsRowShown="0" headerRowDxfId="61" dataDxfId="59" headerRowBorderDxfId="60" tableBorderDxfId="58" totalsRowBorderDxfId="57">
  <autoFilter ref="I2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6"/>
    <tableColumn id="2" name="Easting" dataDxfId="55"/>
    <tableColumn id="3" name="Northing" dataDxfId="54"/>
    <tableColumn id="4" name="KnownZ" dataDxfId="53"/>
    <tableColumn id="5" name="LaserZ" dataDxfId="52"/>
    <tableColumn id="6" name="Description" dataDxfId="51"/>
    <tableColumn id="7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8" totalsRowShown="0" headerRowDxfId="49" dataDxfId="47" headerRowBorderDxfId="48" tableBorderDxfId="46" totalsRowBorderDxfId="45">
  <autoFilter ref="Q2:W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44"/>
    <tableColumn id="2" name="Easting" dataDxfId="43"/>
    <tableColumn id="3" name="Northing" dataDxfId="42"/>
    <tableColumn id="4" name="KnownZ" dataDxfId="41"/>
    <tableColumn id="5" name="DEMZ" dataDxfId="40"/>
    <tableColumn id="6" name="Description" dataDxfId="39"/>
    <tableColumn id="7" name="DeltaZ" dataDxfId="38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6" totalsRowShown="0" headerRowDxfId="37" dataDxfId="35" headerRowBorderDxfId="36" tableBorderDxfId="34" totalsRowBorderDxfId="33">
  <autoFilter ref="A2:H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32"/>
    <tableColumn id="2" name="Easting" dataDxfId="31"/>
    <tableColumn id="3" name="Northing" dataDxfId="30"/>
    <tableColumn id="4" name="KnownZ" dataDxfId="29"/>
    <tableColumn id="5" name="LaserZ" dataDxfId="28"/>
    <tableColumn id="6" name="Description" dataDxfId="27"/>
    <tableColumn id="7" name="DeltaZ" dataDxfId="26"/>
    <tableColumn id="8" name="ABS" dataDxfId="2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3" totalsRowShown="0" headerRowDxfId="24" dataDxfId="22" headerRowBorderDxfId="23" tableBorderDxfId="21" totalsRowBorderDxfId="20">
  <autoFilter ref="S2:Y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19"/>
    <tableColumn id="2" name="Easting" dataDxfId="18"/>
    <tableColumn id="3" name="Northing" dataDxfId="17"/>
    <tableColumn id="4" name="KnownZ" dataDxfId="16"/>
    <tableColumn id="5" name="LaserZ" dataDxfId="15"/>
    <tableColumn id="6" name="Description" dataDxfId="14"/>
    <tableColumn id="7" name="DeltaZ" dataDxfId="13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6" totalsRowShown="0" headerRowDxfId="12" dataDxfId="10" headerRowBorderDxfId="11" tableBorderDxfId="9" totalsRowBorderDxfId="8">
  <sortState ref="J3:Q39">
    <sortCondition ref="J2"/>
  </sortState>
  <tableColumns count="8">
    <tableColumn id="1" name="PointID" dataDxfId="7"/>
    <tableColumn id="2" name="Easting" dataDxfId="6"/>
    <tableColumn id="3" name="Northing" dataDxfId="5"/>
    <tableColumn id="4" name="KnownZ" dataDxfId="4"/>
    <tableColumn id="5" name="DEMZ" dataDxfId="3"/>
    <tableColumn id="6" name="Description" dataDxfId="2"/>
    <tableColumn id="7" name="DeltaZ" dataDxfId="1">
      <calculatedColumnFormula>Table37[[#This Row],[DEMZ]]-Table37[[#This Row],[KnownZ]]</calculatedColumnFormula>
    </tableColumn>
    <tableColumn id="8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A11" sqref="A11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16" x14ac:dyDescent="0.25">
      <c r="A1" s="2" t="s">
        <v>16</v>
      </c>
      <c r="B1" s="10">
        <f>COUNT(Coordinates!G:G)</f>
        <v>10</v>
      </c>
      <c r="C1" s="2" t="s">
        <v>17</v>
      </c>
      <c r="D1" s="10">
        <f>COUNT(Vegetated!Y:Y)</f>
        <v>1</v>
      </c>
      <c r="E1"/>
      <c r="F1"/>
    </row>
    <row r="2" spans="1:16" x14ac:dyDescent="0.25">
      <c r="A2"/>
      <c r="B2"/>
      <c r="C2"/>
      <c r="D2"/>
      <c r="E2"/>
      <c r="F2"/>
    </row>
    <row r="3" spans="1:16" x14ac:dyDescent="0.25">
      <c r="A3" s="65" t="s">
        <v>25</v>
      </c>
      <c r="B3" s="65"/>
      <c r="C3" s="65"/>
      <c r="D3" s="65"/>
      <c r="E3" s="65"/>
      <c r="F3"/>
    </row>
    <row r="4" spans="1:16" x14ac:dyDescent="0.25">
      <c r="A4" s="2" t="s">
        <v>18</v>
      </c>
      <c r="B4" s="2" t="s">
        <v>14</v>
      </c>
      <c r="C4" s="2" t="s">
        <v>15</v>
      </c>
      <c r="D4" s="2" t="s">
        <v>19</v>
      </c>
      <c r="E4" s="2" t="s">
        <v>20</v>
      </c>
      <c r="F4"/>
    </row>
    <row r="5" spans="1:16" x14ac:dyDescent="0.25">
      <c r="A5" s="3" t="s">
        <v>21</v>
      </c>
      <c r="B5" s="4">
        <f>COUNT('Non-vegetated'!G:G)</f>
        <v>6</v>
      </c>
      <c r="C5" s="5">
        <f>SQRT(SUMSQ('Non-vegetated'!G:G)/COUNT('Non-vegetated'!G:G))</f>
        <v>7.2579841094709857E-2</v>
      </c>
      <c r="D5" s="5">
        <f>C5*1.96</f>
        <v>0.1422564885456313</v>
      </c>
      <c r="E5" s="5"/>
      <c r="F5"/>
    </row>
    <row r="6" spans="1:16" x14ac:dyDescent="0.25">
      <c r="A6" s="6" t="s">
        <v>22</v>
      </c>
      <c r="B6" s="7">
        <f>COUNT('Non-vegetated'!O:O)</f>
        <v>6</v>
      </c>
      <c r="C6" s="8">
        <f>SQRT(SUMSQ('Non-vegetated'!O:O)/COUNT('Non-vegetated'!O:O))</f>
        <v>7.3310981442073195E-2</v>
      </c>
      <c r="D6" s="9">
        <f t="shared" ref="D6:D7" si="0">C6*1.96</f>
        <v>0.14368952362646345</v>
      </c>
      <c r="E6" s="8"/>
      <c r="F6"/>
    </row>
    <row r="7" spans="1:16" ht="15" customHeight="1" x14ac:dyDescent="0.25">
      <c r="A7" s="3" t="s">
        <v>23</v>
      </c>
      <c r="B7" s="4">
        <f>COUNT('Non-vegetated'!W:W)</f>
        <v>6</v>
      </c>
      <c r="C7" s="5">
        <f>SQRT(SUMSQ('Non-vegetated'!W:W)/COUNT('Non-vegetated'!W:W))</f>
        <v>5.6515484603800584E-2</v>
      </c>
      <c r="D7" s="5">
        <f t="shared" si="0"/>
        <v>0.11077034982344915</v>
      </c>
      <c r="E7" s="5"/>
      <c r="F7"/>
    </row>
    <row r="8" spans="1:16" ht="15" customHeight="1" x14ac:dyDescent="0.25">
      <c r="A8" s="6" t="s">
        <v>24</v>
      </c>
      <c r="B8" s="7">
        <f>COUNT(Vegetated!G:G)</f>
        <v>4</v>
      </c>
      <c r="C8" s="8">
        <f>SQRT(SUMSQ(Vegetated!G:G)/COUNT(Vegetated!G:G))</f>
        <v>9.3394325309410525E-2</v>
      </c>
      <c r="D8" s="9"/>
      <c r="E8" s="8">
        <f>_xlfn.PERCENTILE.INC(Vegetated!H:H,0.95)</f>
        <v>0.15904999999999994</v>
      </c>
      <c r="F8"/>
    </row>
    <row r="9" spans="1:16" x14ac:dyDescent="0.25">
      <c r="A9" s="3" t="s">
        <v>28</v>
      </c>
      <c r="B9" s="4">
        <f>COUNT(Vegetated!P:P)</f>
        <v>4</v>
      </c>
      <c r="C9" s="5">
        <f>SQRT(SUMSQ(Vegetated!P:P)/COUNT(Vegetated!P:P))</f>
        <v>0.10556396165356025</v>
      </c>
      <c r="D9" s="5"/>
      <c r="E9" s="5">
        <f>_xlfn.PERCENTILE.INC(Vegetated!Q:Q,0.95)</f>
        <v>0.17334999999997075</v>
      </c>
      <c r="F9"/>
    </row>
    <row r="10" spans="1:16" x14ac:dyDescent="0.25">
      <c r="A10"/>
      <c r="B10"/>
      <c r="C10"/>
      <c r="D10"/>
      <c r="E10"/>
      <c r="F10"/>
    </row>
    <row r="11" spans="1:16" x14ac:dyDescent="0.25">
      <c r="A11"/>
      <c r="B11"/>
      <c r="C11"/>
      <c r="D11"/>
      <c r="E11"/>
      <c r="F11"/>
      <c r="H11" s="64"/>
      <c r="I11" s="64"/>
      <c r="J11" s="64"/>
      <c r="K11" s="64"/>
      <c r="L11" s="64"/>
      <c r="M11" s="64"/>
      <c r="N11" s="64"/>
      <c r="O11" s="64"/>
      <c r="P11" s="64"/>
    </row>
    <row r="12" spans="1:16" x14ac:dyDescent="0.25">
      <c r="A12"/>
      <c r="B12"/>
      <c r="C12"/>
      <c r="D12"/>
      <c r="E12"/>
      <c r="F12"/>
      <c r="H12"/>
      <c r="I12"/>
      <c r="J12"/>
      <c r="K12"/>
      <c r="L12"/>
      <c r="M12"/>
      <c r="N12"/>
      <c r="O12"/>
      <c r="P12"/>
    </row>
    <row r="13" spans="1:16" x14ac:dyDescent="0.25">
      <c r="A13"/>
      <c r="B13"/>
      <c r="C13"/>
      <c r="D13"/>
      <c r="E13"/>
      <c r="F13"/>
      <c r="H13"/>
      <c r="I13"/>
      <c r="J13"/>
      <c r="K13"/>
      <c r="L13"/>
      <c r="M13"/>
      <c r="N13"/>
      <c r="O13"/>
      <c r="P13"/>
    </row>
    <row r="14" spans="1:16" x14ac:dyDescent="0.25">
      <c r="A14"/>
      <c r="B14"/>
      <c r="C14"/>
      <c r="D14"/>
      <c r="E14"/>
      <c r="F14"/>
      <c r="H14"/>
      <c r="I14"/>
      <c r="J14"/>
      <c r="K14"/>
      <c r="L14"/>
      <c r="M14"/>
      <c r="N14"/>
      <c r="O14"/>
      <c r="P14"/>
    </row>
    <row r="15" spans="1:16" x14ac:dyDescent="0.25">
      <c r="F15"/>
      <c r="H15"/>
      <c r="I15"/>
      <c r="J15"/>
      <c r="K15"/>
      <c r="L15"/>
      <c r="M15"/>
      <c r="N15"/>
      <c r="O15"/>
      <c r="P15"/>
    </row>
    <row r="16" spans="1:16" ht="15" customHeight="1" x14ac:dyDescent="0.25">
      <c r="F16"/>
      <c r="H16"/>
      <c r="I16"/>
      <c r="J16"/>
      <c r="K16"/>
      <c r="L16"/>
      <c r="M16"/>
      <c r="N16"/>
      <c r="O16"/>
      <c r="P16"/>
    </row>
    <row r="17" spans="6:16" x14ac:dyDescent="0.25">
      <c r="F17"/>
      <c r="H17"/>
      <c r="I17"/>
      <c r="J17"/>
      <c r="K17"/>
      <c r="L17"/>
      <c r="M17"/>
      <c r="N17"/>
      <c r="O17"/>
      <c r="P17"/>
    </row>
    <row r="18" spans="6:16" x14ac:dyDescent="0.25">
      <c r="H18"/>
      <c r="I18"/>
      <c r="J18"/>
      <c r="K18"/>
      <c r="L18"/>
      <c r="M18"/>
      <c r="N18"/>
      <c r="O18"/>
      <c r="P18"/>
    </row>
  </sheetData>
  <mergeCells count="2">
    <mergeCell ref="H11:P11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8" sqref="C8"/>
    </sheetView>
  </sheetViews>
  <sheetFormatPr defaultRowHeight="15" x14ac:dyDescent="0.25"/>
  <cols>
    <col min="1" max="1" width="18.7109375" style="1" bestFit="1" customWidth="1"/>
    <col min="2" max="2" width="14.5703125" style="12" customWidth="1"/>
    <col min="3" max="3" width="12.28515625" style="12" customWidth="1"/>
    <col min="4" max="4" width="10.42578125" style="12" customWidth="1"/>
    <col min="5" max="5" width="9.28515625" style="12" customWidth="1"/>
    <col min="6" max="6" width="11.85546875" style="1" bestFit="1" customWidth="1"/>
    <col min="7" max="7" width="7.28515625" style="12" bestFit="1" customWidth="1"/>
    <col min="8" max="8" width="10.140625" style="12" bestFit="1" customWidth="1"/>
    <col min="9" max="16384" width="9.140625" style="1"/>
  </cols>
  <sheetData>
    <row r="1" spans="1:8" x14ac:dyDescent="0.25">
      <c r="A1" s="66" t="s">
        <v>29</v>
      </c>
      <c r="B1" s="67"/>
      <c r="C1" s="67"/>
      <c r="D1" s="67"/>
      <c r="E1" s="67"/>
      <c r="F1" s="67"/>
      <c r="G1" s="67"/>
      <c r="H1" s="68"/>
    </row>
    <row r="2" spans="1:8" x14ac:dyDescent="0.25">
      <c r="A2" s="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" t="s">
        <v>5</v>
      </c>
      <c r="G2" s="11" t="s">
        <v>6</v>
      </c>
      <c r="H2" s="11" t="s">
        <v>7</v>
      </c>
    </row>
    <row r="3" spans="1:8" x14ac:dyDescent="0.25">
      <c r="A3" s="28" t="s">
        <v>30</v>
      </c>
      <c r="B3" s="29">
        <v>25410117.405999999</v>
      </c>
      <c r="C3" s="29">
        <v>682927.21</v>
      </c>
      <c r="D3" s="29">
        <v>609.77</v>
      </c>
      <c r="E3" s="50">
        <v>609.83100000000002</v>
      </c>
      <c r="F3" s="30" t="s">
        <v>36</v>
      </c>
      <c r="G3" s="56">
        <v>6.0999999999999999E-2</v>
      </c>
      <c r="H3" s="5">
        <f>ABS(G3)</f>
        <v>6.0999999999999999E-2</v>
      </c>
    </row>
    <row r="4" spans="1:8" x14ac:dyDescent="0.25">
      <c r="A4" s="33" t="s">
        <v>31</v>
      </c>
      <c r="B4" s="34">
        <v>25477525.524999999</v>
      </c>
      <c r="C4" s="34">
        <v>635323.43299999996</v>
      </c>
      <c r="D4" s="34">
        <v>1383.2149999999999</v>
      </c>
      <c r="E4" s="48">
        <v>1383.174</v>
      </c>
      <c r="F4" s="35" t="s">
        <v>36</v>
      </c>
      <c r="G4" s="54">
        <v>-4.1000000000000002E-2</v>
      </c>
      <c r="H4" s="9">
        <f t="shared" ref="H4:H12" si="0">ABS(G4)</f>
        <v>4.1000000000000002E-2</v>
      </c>
    </row>
    <row r="5" spans="1:8" x14ac:dyDescent="0.25">
      <c r="A5" s="28" t="s">
        <v>32</v>
      </c>
      <c r="B5" s="29">
        <v>25514482.723999999</v>
      </c>
      <c r="C5" s="29">
        <v>564209.22</v>
      </c>
      <c r="D5" s="29">
        <v>1651.7329999999999</v>
      </c>
      <c r="E5" s="47">
        <v>1651.72</v>
      </c>
      <c r="F5" s="30" t="s">
        <v>36</v>
      </c>
      <c r="G5" s="53">
        <v>-1.2999999999999999E-2</v>
      </c>
      <c r="H5" s="5">
        <f t="shared" si="0"/>
        <v>1.2999999999999999E-2</v>
      </c>
    </row>
    <row r="6" spans="1:8" x14ac:dyDescent="0.25">
      <c r="A6" s="33" t="s">
        <v>33</v>
      </c>
      <c r="B6" s="34">
        <v>25441722.291999999</v>
      </c>
      <c r="C6" s="34">
        <v>628876.68099999998</v>
      </c>
      <c r="D6" s="34">
        <v>1441.5350000000001</v>
      </c>
      <c r="E6" s="48">
        <v>1441.395</v>
      </c>
      <c r="F6" s="35" t="s">
        <v>36</v>
      </c>
      <c r="G6" s="54">
        <v>-0.14000000000000001</v>
      </c>
      <c r="H6" s="9">
        <f t="shared" si="0"/>
        <v>0.14000000000000001</v>
      </c>
    </row>
    <row r="7" spans="1:8" x14ac:dyDescent="0.25">
      <c r="A7" s="28" t="s">
        <v>34</v>
      </c>
      <c r="B7" s="29">
        <v>25476775.877</v>
      </c>
      <c r="C7" s="29">
        <v>603773.28200000001</v>
      </c>
      <c r="D7" s="29">
        <v>1516.021</v>
      </c>
      <c r="E7" s="47">
        <v>1516.0150000000001</v>
      </c>
      <c r="F7" s="30" t="s">
        <v>36</v>
      </c>
      <c r="G7" s="53">
        <v>-6.0000000000000001E-3</v>
      </c>
      <c r="H7" s="5">
        <f t="shared" si="0"/>
        <v>6.0000000000000001E-3</v>
      </c>
    </row>
    <row r="8" spans="1:8" x14ac:dyDescent="0.25">
      <c r="A8" s="33" t="s">
        <v>35</v>
      </c>
      <c r="B8" s="20">
        <v>25476805.907000002</v>
      </c>
      <c r="C8" s="20">
        <v>604300.93799999997</v>
      </c>
      <c r="D8" s="20">
        <v>1509.922</v>
      </c>
      <c r="E8" s="48">
        <v>1510.002</v>
      </c>
      <c r="F8" s="35" t="s">
        <v>36</v>
      </c>
      <c r="G8" s="54">
        <v>0.08</v>
      </c>
      <c r="H8" s="9">
        <f t="shared" si="0"/>
        <v>0.08</v>
      </c>
    </row>
    <row r="9" spans="1:8" x14ac:dyDescent="0.25">
      <c r="A9" s="28" t="s">
        <v>37</v>
      </c>
      <c r="B9" s="31">
        <v>25410431.708999999</v>
      </c>
      <c r="C9" s="31">
        <v>682774.55799999996</v>
      </c>
      <c r="D9" s="31">
        <v>616.63</v>
      </c>
      <c r="E9" s="31">
        <v>616.65200000000004</v>
      </c>
      <c r="F9" s="32" t="s">
        <v>41</v>
      </c>
      <c r="G9" s="32">
        <v>2.1999999999999999E-2</v>
      </c>
      <c r="H9" s="5">
        <f t="shared" si="0"/>
        <v>2.1999999999999999E-2</v>
      </c>
    </row>
    <row r="10" spans="1:8" x14ac:dyDescent="0.25">
      <c r="A10" s="33" t="s">
        <v>38</v>
      </c>
      <c r="B10" s="20">
        <v>25477238.392000001</v>
      </c>
      <c r="C10" s="20">
        <v>635104.245</v>
      </c>
      <c r="D10" s="20">
        <v>1384.453</v>
      </c>
      <c r="E10" s="20">
        <v>1384.424</v>
      </c>
      <c r="F10" s="8" t="s">
        <v>41</v>
      </c>
      <c r="G10" s="8">
        <v>-2.9000000000000001E-2</v>
      </c>
      <c r="H10" s="9">
        <f t="shared" si="0"/>
        <v>2.9000000000000001E-2</v>
      </c>
    </row>
    <row r="11" spans="1:8" x14ac:dyDescent="0.25">
      <c r="A11" s="28" t="s">
        <v>39</v>
      </c>
      <c r="B11" s="31">
        <v>25516245.833000001</v>
      </c>
      <c r="C11" s="31">
        <v>563780.14800000004</v>
      </c>
      <c r="D11" s="31">
        <v>1684.0820000000001</v>
      </c>
      <c r="E11" s="31">
        <v>1684.0609999999999</v>
      </c>
      <c r="F11" s="32" t="s">
        <v>41</v>
      </c>
      <c r="G11" s="32">
        <v>-2.1000000000000001E-2</v>
      </c>
      <c r="H11" s="5">
        <f t="shared" si="0"/>
        <v>2.1000000000000001E-2</v>
      </c>
    </row>
    <row r="12" spans="1:8" x14ac:dyDescent="0.25">
      <c r="A12" s="33" t="s">
        <v>40</v>
      </c>
      <c r="B12" s="20">
        <v>25476745.065000001</v>
      </c>
      <c r="C12" s="20">
        <v>603775.897</v>
      </c>
      <c r="D12" s="20">
        <v>1512.694</v>
      </c>
      <c r="E12" s="20">
        <v>1512.876</v>
      </c>
      <c r="F12" s="8" t="s">
        <v>41</v>
      </c>
      <c r="G12" s="8">
        <v>0.182</v>
      </c>
      <c r="H12" s="9">
        <f t="shared" si="0"/>
        <v>0.182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opLeftCell="G1" workbookViewId="0">
      <selection activeCell="A10" sqref="A10"/>
    </sheetView>
  </sheetViews>
  <sheetFormatPr defaultRowHeight="15" x14ac:dyDescent="0.25"/>
  <cols>
    <col min="1" max="1" width="18.7109375" style="1" bestFit="1" customWidth="1"/>
    <col min="2" max="2" width="14.85546875" style="12" customWidth="1"/>
    <col min="3" max="3" width="13.85546875" style="12" bestFit="1" customWidth="1"/>
    <col min="4" max="4" width="13.42578125" style="12" bestFit="1" customWidth="1"/>
    <col min="5" max="5" width="12.28515625" style="12" bestFit="1" customWidth="1"/>
    <col min="6" max="6" width="16.42578125" style="1" bestFit="1" customWidth="1"/>
    <col min="7" max="7" width="11.85546875" style="12" bestFit="1" customWidth="1"/>
    <col min="8" max="8" width="2.7109375" style="1" customWidth="1"/>
    <col min="9" max="9" width="18.7109375" style="1" bestFit="1" customWidth="1"/>
    <col min="10" max="10" width="12.5703125" style="12" bestFit="1" customWidth="1"/>
    <col min="11" max="11" width="13.85546875" style="12" bestFit="1" customWidth="1"/>
    <col min="12" max="12" width="13.42578125" style="12" bestFit="1" customWidth="1"/>
    <col min="13" max="13" width="12.28515625" style="12" bestFit="1" customWidth="1"/>
    <col min="14" max="14" width="16.42578125" style="1" bestFit="1" customWidth="1"/>
    <col min="15" max="15" width="11.85546875" style="12" bestFit="1" customWidth="1"/>
    <col min="16" max="16" width="2.7109375" style="1" customWidth="1"/>
    <col min="17" max="17" width="18.42578125" style="1" customWidth="1"/>
    <col min="18" max="18" width="12.5703125" style="12" bestFit="1" customWidth="1"/>
    <col min="19" max="19" width="13.85546875" style="12" bestFit="1" customWidth="1"/>
    <col min="20" max="20" width="13.42578125" style="12" bestFit="1" customWidth="1"/>
    <col min="21" max="21" width="12" style="12" bestFit="1" customWidth="1"/>
    <col min="22" max="22" width="16.42578125" style="1" bestFit="1" customWidth="1"/>
    <col min="23" max="23" width="11.85546875" style="12" bestFit="1" customWidth="1"/>
    <col min="24" max="16384" width="9.140625" style="1"/>
  </cols>
  <sheetData>
    <row r="1" spans="1:23" x14ac:dyDescent="0.25">
      <c r="A1" s="69" t="s">
        <v>8</v>
      </c>
      <c r="B1" s="69"/>
      <c r="C1" s="69"/>
      <c r="D1" s="69"/>
      <c r="E1" s="69"/>
      <c r="F1" s="69"/>
      <c r="G1" s="69"/>
      <c r="H1" s="13"/>
      <c r="I1" s="69" t="s">
        <v>9</v>
      </c>
      <c r="J1" s="69"/>
      <c r="K1" s="69"/>
      <c r="L1" s="69"/>
      <c r="M1" s="69"/>
      <c r="N1" s="69"/>
      <c r="O1" s="69"/>
      <c r="P1" s="13"/>
      <c r="Q1" s="69" t="s">
        <v>10</v>
      </c>
      <c r="R1" s="69"/>
      <c r="S1" s="69"/>
      <c r="T1" s="69"/>
      <c r="U1" s="69"/>
      <c r="V1" s="69"/>
      <c r="W1" s="69"/>
    </row>
    <row r="2" spans="1:23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3"/>
      <c r="I2" s="14" t="s">
        <v>0</v>
      </c>
      <c r="J2" s="15" t="s">
        <v>1</v>
      </c>
      <c r="K2" s="15" t="s">
        <v>2</v>
      </c>
      <c r="L2" s="15" t="s">
        <v>3</v>
      </c>
      <c r="M2" s="15" t="s">
        <v>4</v>
      </c>
      <c r="N2" s="15" t="s">
        <v>5</v>
      </c>
      <c r="O2" s="16" t="s">
        <v>6</v>
      </c>
      <c r="P2" s="13"/>
      <c r="Q2" s="14" t="s">
        <v>0</v>
      </c>
      <c r="R2" s="15" t="s">
        <v>1</v>
      </c>
      <c r="S2" s="15" t="s">
        <v>2</v>
      </c>
      <c r="T2" s="15" t="s">
        <v>3</v>
      </c>
      <c r="U2" s="15" t="s">
        <v>11</v>
      </c>
      <c r="V2" s="15" t="s">
        <v>5</v>
      </c>
      <c r="W2" s="16" t="s">
        <v>6</v>
      </c>
    </row>
    <row r="3" spans="1:23" x14ac:dyDescent="0.25">
      <c r="A3" s="6" t="s">
        <v>30</v>
      </c>
      <c r="B3" s="17">
        <v>25410117.405999999</v>
      </c>
      <c r="C3" s="17">
        <v>682927.21</v>
      </c>
      <c r="D3" s="17">
        <v>609.77</v>
      </c>
      <c r="E3" s="49">
        <v>609.83100000000002</v>
      </c>
      <c r="F3" s="18" t="s">
        <v>36</v>
      </c>
      <c r="G3" s="55">
        <v>6.0999999999999999E-2</v>
      </c>
      <c r="H3" s="13"/>
      <c r="I3" s="6" t="s">
        <v>30</v>
      </c>
      <c r="J3" s="17">
        <v>25410117.405999999</v>
      </c>
      <c r="K3" s="17">
        <v>682927.21</v>
      </c>
      <c r="L3" s="17">
        <v>609.77</v>
      </c>
      <c r="M3" s="17">
        <v>609.83100000000002</v>
      </c>
      <c r="N3" s="18" t="s">
        <v>36</v>
      </c>
      <c r="O3" s="19">
        <v>6.0999999999999999E-2</v>
      </c>
      <c r="P3" s="13"/>
      <c r="Q3" s="62" t="s">
        <v>30</v>
      </c>
      <c r="R3" s="17">
        <v>25410117.405999999</v>
      </c>
      <c r="S3" s="17">
        <v>682927.21</v>
      </c>
      <c r="T3" s="17">
        <v>609.77</v>
      </c>
      <c r="U3" s="63">
        <v>609.83500000000004</v>
      </c>
      <c r="V3" s="17" t="s">
        <v>36</v>
      </c>
      <c r="W3" s="58">
        <f>Table212[[#This Row],[DEMZ]]-Table212[[#This Row],[KnownZ]]</f>
        <v>6.500000000005457E-2</v>
      </c>
    </row>
    <row r="4" spans="1:23" x14ac:dyDescent="0.25">
      <c r="A4" s="6" t="s">
        <v>31</v>
      </c>
      <c r="B4" s="17">
        <v>25477525.524999999</v>
      </c>
      <c r="C4" s="17">
        <v>635323.43299999996</v>
      </c>
      <c r="D4" s="17">
        <v>1383.2149999999999</v>
      </c>
      <c r="E4" s="46">
        <v>1383.174</v>
      </c>
      <c r="F4" s="18" t="s">
        <v>36</v>
      </c>
      <c r="G4" s="52">
        <v>-4.1000000000000002E-2</v>
      </c>
      <c r="H4" s="13"/>
      <c r="I4" s="6" t="s">
        <v>31</v>
      </c>
      <c r="J4" s="17">
        <v>25477525.524999999</v>
      </c>
      <c r="K4" s="17">
        <v>635323.43299999996</v>
      </c>
      <c r="L4" s="17">
        <v>1383.2149999999999</v>
      </c>
      <c r="M4" s="17">
        <v>1383.174</v>
      </c>
      <c r="N4" s="18" t="s">
        <v>36</v>
      </c>
      <c r="O4" s="19">
        <v>-4.1000000000000002E-2</v>
      </c>
      <c r="P4" s="13"/>
      <c r="Q4" s="62" t="s">
        <v>31</v>
      </c>
      <c r="R4" s="17">
        <v>25477525.524999999</v>
      </c>
      <c r="S4" s="17">
        <v>635323.43299999996</v>
      </c>
      <c r="T4" s="17">
        <v>1383.2149999999999</v>
      </c>
      <c r="U4" s="63">
        <v>1383.2</v>
      </c>
      <c r="V4" s="17" t="s">
        <v>36</v>
      </c>
      <c r="W4" s="58">
        <f>Table212[[#This Row],[DEMZ]]-Table212[[#This Row],[KnownZ]]</f>
        <v>-1.4999999999872671E-2</v>
      </c>
    </row>
    <row r="5" spans="1:23" x14ac:dyDescent="0.25">
      <c r="A5" s="6" t="s">
        <v>32</v>
      </c>
      <c r="B5" s="17">
        <v>25514482.723999999</v>
      </c>
      <c r="C5" s="17">
        <v>564209.22</v>
      </c>
      <c r="D5" s="17">
        <v>1651.7329999999999</v>
      </c>
      <c r="E5" s="46">
        <v>1651.72</v>
      </c>
      <c r="F5" s="18" t="s">
        <v>36</v>
      </c>
      <c r="G5" s="52">
        <v>-1.2999999999999999E-2</v>
      </c>
      <c r="H5" s="13"/>
      <c r="I5" s="6" t="s">
        <v>32</v>
      </c>
      <c r="J5" s="17">
        <v>25514482.723999999</v>
      </c>
      <c r="K5" s="17">
        <v>564209.22</v>
      </c>
      <c r="L5" s="17">
        <v>1651.7329999999999</v>
      </c>
      <c r="M5" s="17">
        <v>1651.72</v>
      </c>
      <c r="N5" s="18" t="s">
        <v>36</v>
      </c>
      <c r="O5" s="19">
        <v>-1.2999999999999999E-2</v>
      </c>
      <c r="P5" s="13"/>
      <c r="Q5" s="62" t="s">
        <v>32</v>
      </c>
      <c r="R5" s="17">
        <v>25514482.723999999</v>
      </c>
      <c r="S5" s="17">
        <v>564209.22</v>
      </c>
      <c r="T5" s="17">
        <v>1651.7329999999999</v>
      </c>
      <c r="U5" s="63">
        <v>1651.712</v>
      </c>
      <c r="V5" s="17" t="s">
        <v>36</v>
      </c>
      <c r="W5" s="58">
        <f>Table212[[#This Row],[DEMZ]]-Table212[[#This Row],[KnownZ]]</f>
        <v>-2.0999999999958163E-2</v>
      </c>
    </row>
    <row r="6" spans="1:23" x14ac:dyDescent="0.25">
      <c r="A6" s="6" t="s">
        <v>33</v>
      </c>
      <c r="B6" s="17">
        <v>25441722.291999999</v>
      </c>
      <c r="C6" s="17">
        <v>628876.68099999998</v>
      </c>
      <c r="D6" s="17">
        <v>1441.5350000000001</v>
      </c>
      <c r="E6" s="46">
        <v>1441.395</v>
      </c>
      <c r="F6" s="18" t="s">
        <v>36</v>
      </c>
      <c r="G6" s="52">
        <v>-0.14000000000000001</v>
      </c>
      <c r="H6" s="13"/>
      <c r="I6" s="6" t="s">
        <v>33</v>
      </c>
      <c r="J6" s="17">
        <v>25441722.291999999</v>
      </c>
      <c r="K6" s="17">
        <v>628876.68099999998</v>
      </c>
      <c r="L6" s="17">
        <v>1441.5350000000001</v>
      </c>
      <c r="M6" s="17">
        <v>1441.395</v>
      </c>
      <c r="N6" s="18" t="s">
        <v>36</v>
      </c>
      <c r="O6" s="19">
        <v>-0.14000000000000001</v>
      </c>
      <c r="P6" s="13"/>
      <c r="Q6" s="62" t="s">
        <v>33</v>
      </c>
      <c r="R6" s="17">
        <v>25441722.291999999</v>
      </c>
      <c r="S6" s="17">
        <v>628876.68099999998</v>
      </c>
      <c r="T6" s="17">
        <v>1441.5350000000001</v>
      </c>
      <c r="U6" s="63">
        <v>1441.4449999999999</v>
      </c>
      <c r="V6" s="17" t="s">
        <v>36</v>
      </c>
      <c r="W6" s="58">
        <f>Table212[[#This Row],[DEMZ]]-Table212[[#This Row],[KnownZ]]</f>
        <v>-9.0000000000145519E-2</v>
      </c>
    </row>
    <row r="7" spans="1:23" x14ac:dyDescent="0.25">
      <c r="A7" s="6" t="s">
        <v>34</v>
      </c>
      <c r="B7" s="17">
        <v>25476775.877</v>
      </c>
      <c r="C7" s="17">
        <v>603773.28200000001</v>
      </c>
      <c r="D7" s="17">
        <v>1516.021</v>
      </c>
      <c r="E7" s="46">
        <v>1516.0150000000001</v>
      </c>
      <c r="F7" s="18" t="s">
        <v>36</v>
      </c>
      <c r="G7" s="52">
        <v>-6.0000000000000001E-3</v>
      </c>
      <c r="H7" s="13"/>
      <c r="I7" s="6" t="s">
        <v>34</v>
      </c>
      <c r="J7" s="17">
        <v>25476775.877</v>
      </c>
      <c r="K7" s="17">
        <v>603773.28200000001</v>
      </c>
      <c r="L7" s="17">
        <v>1516.021</v>
      </c>
      <c r="M7" s="17">
        <v>1515.9949999999999</v>
      </c>
      <c r="N7" s="18" t="s">
        <v>36</v>
      </c>
      <c r="O7" s="19">
        <v>-2.5999999999999999E-2</v>
      </c>
      <c r="P7" s="13"/>
      <c r="Q7" s="62" t="s">
        <v>34</v>
      </c>
      <c r="R7" s="17">
        <v>25476775.877</v>
      </c>
      <c r="S7" s="17">
        <v>603773.28200000001</v>
      </c>
      <c r="T7" s="17">
        <v>1516.021</v>
      </c>
      <c r="U7" s="63">
        <v>1515.9680000000001</v>
      </c>
      <c r="V7" s="17" t="s">
        <v>36</v>
      </c>
      <c r="W7" s="58">
        <f>Table212[[#This Row],[DEMZ]]-Table212[[#This Row],[KnownZ]]</f>
        <v>-5.2999999999883585E-2</v>
      </c>
    </row>
    <row r="8" spans="1:23" x14ac:dyDescent="0.25">
      <c r="A8" s="36" t="s">
        <v>35</v>
      </c>
      <c r="B8" s="37">
        <v>25476805.907000002</v>
      </c>
      <c r="C8" s="37">
        <v>604300.93799999997</v>
      </c>
      <c r="D8" s="37">
        <v>1509.922</v>
      </c>
      <c r="E8" s="51">
        <v>1510.002</v>
      </c>
      <c r="F8" s="38" t="s">
        <v>36</v>
      </c>
      <c r="G8" s="57">
        <v>0.08</v>
      </c>
      <c r="H8" s="13"/>
      <c r="I8" s="36" t="s">
        <v>35</v>
      </c>
      <c r="J8" s="37">
        <v>25476805.907000002</v>
      </c>
      <c r="K8" s="37">
        <v>604300.93799999997</v>
      </c>
      <c r="L8" s="37">
        <v>1509.922</v>
      </c>
      <c r="M8" s="37">
        <v>1510.002</v>
      </c>
      <c r="N8" s="38" t="s">
        <v>36</v>
      </c>
      <c r="O8" s="37">
        <v>0.08</v>
      </c>
      <c r="P8" s="13"/>
      <c r="Q8" s="60" t="s">
        <v>35</v>
      </c>
      <c r="R8" s="37">
        <v>25476805.907000002</v>
      </c>
      <c r="S8" s="37">
        <v>604300.93799999997</v>
      </c>
      <c r="T8" s="37">
        <v>1509.922</v>
      </c>
      <c r="U8" s="63">
        <v>1509.98</v>
      </c>
      <c r="V8" s="61" t="s">
        <v>36</v>
      </c>
      <c r="W8" s="59">
        <f>Table212[[#This Row],[DEMZ]]-Table212[[#This Row],[KnownZ]]</f>
        <v>5.7999999999992724E-2</v>
      </c>
    </row>
    <row r="9" spans="1:23" x14ac:dyDescent="0.25">
      <c r="A9" s="39"/>
      <c r="B9" s="26"/>
      <c r="C9" s="26"/>
      <c r="D9" s="26"/>
      <c r="E9" s="26"/>
      <c r="F9" s="40"/>
      <c r="G9" s="26"/>
      <c r="H9" s="13"/>
      <c r="I9" s="39"/>
      <c r="J9" s="26"/>
      <c r="K9" s="26"/>
      <c r="L9" s="26"/>
      <c r="M9" s="26"/>
      <c r="N9" s="42"/>
      <c r="O9" s="43"/>
      <c r="P9" s="13"/>
      <c r="Q9" s="39"/>
      <c r="R9" s="26"/>
      <c r="S9" s="26"/>
      <c r="T9" s="26"/>
      <c r="U9" s="26"/>
      <c r="V9" s="42"/>
      <c r="W9" s="43"/>
    </row>
    <row r="10" spans="1:23" x14ac:dyDescent="0.25">
      <c r="A10" s="39"/>
      <c r="B10" s="26"/>
      <c r="C10" s="26"/>
      <c r="D10" s="26"/>
      <c r="E10" s="26"/>
      <c r="F10" s="40"/>
      <c r="G10" s="26"/>
      <c r="H10" s="13"/>
      <c r="I10" s="39"/>
      <c r="J10" s="26"/>
      <c r="K10" s="26"/>
      <c r="L10" s="26"/>
      <c r="M10" s="26"/>
      <c r="N10" s="42"/>
      <c r="O10" s="43"/>
      <c r="P10" s="13"/>
      <c r="Q10" s="39"/>
      <c r="R10" s="26"/>
      <c r="S10" s="26"/>
      <c r="T10" s="26"/>
      <c r="U10" s="26"/>
      <c r="V10" s="42"/>
      <c r="W10" s="43"/>
    </row>
    <row r="11" spans="1:23" x14ac:dyDescent="0.25">
      <c r="A11" s="39"/>
      <c r="B11" s="26"/>
      <c r="C11" s="26"/>
      <c r="D11" s="26"/>
      <c r="E11" s="26"/>
      <c r="F11" s="40"/>
      <c r="G11" s="26"/>
      <c r="H11" s="13"/>
      <c r="I11" s="39"/>
      <c r="J11" s="26"/>
      <c r="K11" s="26"/>
      <c r="L11" s="26"/>
      <c r="M11" s="26"/>
      <c r="N11" s="42"/>
      <c r="O11" s="43"/>
      <c r="P11" s="13"/>
      <c r="Q11" s="39"/>
      <c r="R11" s="26"/>
      <c r="S11" s="26"/>
      <c r="T11" s="26"/>
      <c r="U11" s="26"/>
      <c r="V11" s="42"/>
      <c r="W11" s="43"/>
    </row>
    <row r="12" spans="1:23" x14ac:dyDescent="0.25">
      <c r="A12" s="39"/>
      <c r="B12" s="26"/>
      <c r="C12" s="26"/>
      <c r="D12" s="26"/>
      <c r="E12" s="26"/>
      <c r="F12" s="40"/>
      <c r="G12" s="26"/>
      <c r="H12" s="13"/>
      <c r="I12" s="39"/>
      <c r="J12" s="26"/>
      <c r="K12" s="26"/>
      <c r="L12" s="26"/>
      <c r="M12" s="26"/>
      <c r="N12" s="42"/>
      <c r="O12" s="43"/>
      <c r="P12" s="13"/>
      <c r="Q12" s="39"/>
      <c r="R12" s="26"/>
      <c r="S12" s="26"/>
      <c r="T12" s="26"/>
      <c r="U12" s="26"/>
      <c r="V12" s="42"/>
      <c r="W12" s="43"/>
    </row>
    <row r="13" spans="1:23" x14ac:dyDescent="0.25">
      <c r="A13" s="39"/>
      <c r="B13" s="26"/>
      <c r="C13" s="26"/>
      <c r="D13" s="26"/>
      <c r="E13" s="26"/>
      <c r="F13" s="40"/>
      <c r="G13" s="26"/>
      <c r="H13" s="13"/>
      <c r="I13" s="39"/>
      <c r="J13" s="26"/>
      <c r="K13" s="26"/>
      <c r="L13" s="26"/>
      <c r="M13" s="26"/>
      <c r="N13" s="42"/>
      <c r="O13" s="43"/>
      <c r="P13" s="13"/>
      <c r="Q13" s="39"/>
      <c r="R13" s="42"/>
      <c r="S13" s="42"/>
      <c r="T13" s="42"/>
      <c r="U13" s="42"/>
      <c r="V13" s="42"/>
      <c r="W13" s="26"/>
    </row>
    <row r="14" spans="1:23" x14ac:dyDescent="0.25">
      <c r="A14" s="39"/>
      <c r="B14" s="26"/>
      <c r="C14" s="26"/>
      <c r="D14" s="26"/>
      <c r="E14" s="26"/>
      <c r="F14" s="40"/>
      <c r="G14" s="26"/>
      <c r="H14" s="13"/>
      <c r="I14" s="39"/>
      <c r="J14" s="26"/>
      <c r="K14" s="26"/>
      <c r="L14" s="26"/>
      <c r="M14" s="26"/>
      <c r="N14" s="42"/>
      <c r="O14" s="43"/>
      <c r="P14" s="13"/>
      <c r="Q14" s="39"/>
      <c r="R14" s="42"/>
      <c r="S14" s="42"/>
      <c r="T14" s="42"/>
      <c r="U14" s="42"/>
      <c r="V14" s="42"/>
      <c r="W14" s="26"/>
    </row>
    <row r="15" spans="1:23" x14ac:dyDescent="0.25">
      <c r="A15" s="39"/>
      <c r="B15" s="26"/>
      <c r="C15" s="26"/>
      <c r="D15" s="26"/>
      <c r="E15" s="26"/>
      <c r="F15" s="40"/>
      <c r="G15" s="26"/>
      <c r="H15" s="13"/>
      <c r="I15" s="39"/>
      <c r="J15" s="26"/>
      <c r="K15" s="26"/>
      <c r="L15" s="26"/>
      <c r="M15" s="26"/>
      <c r="N15" s="42"/>
      <c r="O15" s="43"/>
      <c r="P15" s="13"/>
      <c r="Q15" s="39"/>
      <c r="R15" s="42"/>
      <c r="S15" s="42"/>
      <c r="T15" s="42"/>
      <c r="U15" s="42"/>
      <c r="V15" s="42"/>
      <c r="W15" s="26"/>
    </row>
    <row r="16" spans="1:23" x14ac:dyDescent="0.25">
      <c r="A16" s="39"/>
      <c r="B16" s="26"/>
      <c r="C16" s="26"/>
      <c r="D16" s="26"/>
      <c r="E16" s="26"/>
      <c r="F16" s="40"/>
      <c r="G16" s="26"/>
      <c r="H16" s="13"/>
      <c r="I16" s="39"/>
      <c r="J16" s="26"/>
      <c r="K16" s="26"/>
      <c r="L16" s="26"/>
      <c r="M16" s="26"/>
      <c r="N16" s="42"/>
      <c r="O16" s="43"/>
      <c r="P16" s="13"/>
      <c r="Q16" s="39"/>
      <c r="R16" s="42"/>
      <c r="S16" s="42"/>
      <c r="T16" s="42"/>
      <c r="U16" s="42"/>
      <c r="V16" s="42"/>
      <c r="W16" s="26"/>
    </row>
    <row r="17" spans="1:23" x14ac:dyDescent="0.25">
      <c r="A17" s="39"/>
      <c r="B17" s="26"/>
      <c r="C17" s="26"/>
      <c r="D17" s="26"/>
      <c r="E17" s="26"/>
      <c r="F17" s="40"/>
      <c r="G17" s="40"/>
      <c r="H17" s="13"/>
      <c r="I17" s="39"/>
      <c r="J17" s="26"/>
      <c r="K17" s="26"/>
      <c r="L17" s="26"/>
      <c r="M17" s="26"/>
      <c r="N17" s="42"/>
      <c r="O17" s="43"/>
      <c r="P17" s="13"/>
      <c r="Q17" s="39"/>
      <c r="R17" s="42"/>
      <c r="S17" s="42"/>
      <c r="T17" s="42"/>
      <c r="U17" s="42"/>
      <c r="V17" s="42"/>
      <c r="W17" s="26"/>
    </row>
    <row r="18" spans="1:23" x14ac:dyDescent="0.25">
      <c r="A18" s="39"/>
      <c r="B18" s="26"/>
      <c r="C18" s="26"/>
      <c r="D18" s="26"/>
      <c r="E18" s="26"/>
      <c r="F18" s="40"/>
      <c r="G18" s="40"/>
      <c r="H18" s="13"/>
      <c r="I18" s="39"/>
      <c r="J18" s="26"/>
      <c r="K18" s="26"/>
      <c r="L18" s="26"/>
      <c r="M18" s="26"/>
      <c r="N18" s="42"/>
      <c r="O18" s="43"/>
      <c r="P18" s="13"/>
      <c r="Q18" s="39"/>
      <c r="R18" s="42"/>
      <c r="S18" s="42"/>
      <c r="T18" s="42"/>
      <c r="U18" s="42"/>
      <c r="V18" s="42"/>
      <c r="W18" s="26"/>
    </row>
    <row r="19" spans="1:23" x14ac:dyDescent="0.25">
      <c r="A19" s="39"/>
      <c r="B19" s="26"/>
      <c r="C19" s="26"/>
      <c r="D19" s="26"/>
      <c r="E19" s="26"/>
      <c r="F19" s="40"/>
      <c r="G19" s="40"/>
      <c r="H19" s="13"/>
      <c r="I19" s="39"/>
      <c r="J19" s="26"/>
      <c r="K19" s="26"/>
      <c r="L19" s="26"/>
      <c r="M19" s="26"/>
      <c r="N19" s="42"/>
      <c r="O19" s="43"/>
      <c r="P19" s="13"/>
      <c r="Q19" s="39"/>
      <c r="R19" s="42"/>
      <c r="S19" s="42"/>
      <c r="T19" s="42"/>
      <c r="U19" s="42"/>
      <c r="V19" s="42"/>
      <c r="W19" s="26"/>
    </row>
    <row r="20" spans="1:23" x14ac:dyDescent="0.25">
      <c r="A20" s="39"/>
      <c r="B20" s="26"/>
      <c r="C20" s="26"/>
      <c r="D20" s="26"/>
      <c r="E20" s="26"/>
      <c r="F20" s="40"/>
      <c r="G20" s="40"/>
      <c r="H20" s="13"/>
      <c r="I20" s="39"/>
      <c r="J20" s="26"/>
      <c r="K20" s="26"/>
      <c r="L20" s="26"/>
      <c r="M20" s="26"/>
      <c r="N20" s="42"/>
      <c r="O20" s="43"/>
      <c r="P20" s="13"/>
      <c r="Q20" s="39"/>
      <c r="R20" s="42"/>
      <c r="S20" s="42"/>
      <c r="T20" s="42"/>
      <c r="U20" s="42"/>
      <c r="V20" s="42"/>
      <c r="W20" s="26"/>
    </row>
    <row r="21" spans="1:23" x14ac:dyDescent="0.25">
      <c r="A21" s="39"/>
      <c r="B21" s="26"/>
      <c r="C21" s="26"/>
      <c r="D21" s="26"/>
      <c r="E21" s="26"/>
      <c r="F21" s="40"/>
      <c r="G21" s="40"/>
      <c r="H21" s="13"/>
      <c r="I21" s="39"/>
      <c r="J21" s="26"/>
      <c r="K21" s="26"/>
      <c r="L21" s="26"/>
      <c r="M21" s="26"/>
      <c r="N21" s="42"/>
      <c r="O21" s="43"/>
      <c r="P21" s="13"/>
      <c r="Q21" s="39"/>
      <c r="R21" s="42"/>
      <c r="S21" s="42"/>
      <c r="T21" s="42"/>
      <c r="U21" s="42"/>
      <c r="V21" s="42"/>
      <c r="W21" s="26"/>
    </row>
    <row r="22" spans="1:23" x14ac:dyDescent="0.25">
      <c r="A22" s="39"/>
      <c r="B22" s="26"/>
      <c r="C22" s="26"/>
      <c r="D22" s="26"/>
      <c r="E22" s="26"/>
      <c r="F22" s="40"/>
      <c r="G22" s="40"/>
      <c r="H22" s="13"/>
      <c r="I22" s="39"/>
      <c r="J22" s="26"/>
      <c r="K22" s="26"/>
      <c r="L22" s="26"/>
      <c r="M22" s="26"/>
      <c r="N22" s="42"/>
      <c r="O22" s="43"/>
      <c r="P22" s="13"/>
      <c r="Q22" s="39"/>
      <c r="R22" s="42"/>
      <c r="S22" s="42"/>
      <c r="T22" s="42"/>
      <c r="U22" s="42"/>
      <c r="V22" s="42"/>
      <c r="W22" s="26"/>
    </row>
    <row r="23" spans="1:23" x14ac:dyDescent="0.25">
      <c r="A23" s="39"/>
      <c r="B23" s="26"/>
      <c r="C23" s="26"/>
      <c r="D23" s="26"/>
      <c r="E23" s="26"/>
      <c r="F23" s="40"/>
      <c r="G23" s="40"/>
      <c r="H23" s="13"/>
      <c r="I23" s="39"/>
      <c r="J23" s="26"/>
      <c r="K23" s="26"/>
      <c r="L23" s="26"/>
      <c r="M23" s="26"/>
      <c r="N23" s="42"/>
      <c r="O23" s="43"/>
      <c r="P23" s="13"/>
      <c r="Q23" s="39"/>
      <c r="R23" s="42"/>
      <c r="S23" s="42"/>
      <c r="T23" s="42"/>
      <c r="U23" s="42"/>
      <c r="V23" s="42"/>
      <c r="W23" s="26"/>
    </row>
    <row r="24" spans="1:23" x14ac:dyDescent="0.25">
      <c r="A24" s="39"/>
      <c r="B24" s="26"/>
      <c r="C24" s="26"/>
      <c r="D24" s="26"/>
      <c r="E24" s="26"/>
      <c r="F24" s="40"/>
      <c r="G24" s="40"/>
      <c r="H24" s="13"/>
      <c r="I24" s="39"/>
      <c r="J24" s="26"/>
      <c r="K24" s="26"/>
      <c r="L24" s="26"/>
      <c r="M24" s="26"/>
      <c r="N24" s="42"/>
      <c r="O24" s="43"/>
      <c r="P24" s="13"/>
      <c r="Q24" s="39"/>
      <c r="R24" s="42"/>
      <c r="S24" s="42"/>
      <c r="T24" s="42"/>
      <c r="U24" s="42"/>
      <c r="V24" s="42"/>
      <c r="W24" s="26"/>
    </row>
    <row r="25" spans="1:23" x14ac:dyDescent="0.25">
      <c r="A25" s="39"/>
      <c r="B25" s="26"/>
      <c r="C25" s="26"/>
      <c r="D25" s="26"/>
      <c r="E25" s="26"/>
      <c r="F25" s="40"/>
      <c r="G25" s="40"/>
      <c r="H25" s="13"/>
      <c r="I25" s="39"/>
      <c r="J25" s="26"/>
      <c r="K25" s="26"/>
      <c r="L25" s="26"/>
      <c r="M25" s="26"/>
      <c r="N25" s="42"/>
      <c r="O25" s="43"/>
      <c r="P25" s="13"/>
      <c r="Q25" s="39"/>
      <c r="R25" s="42"/>
      <c r="S25" s="42"/>
      <c r="T25" s="42"/>
      <c r="U25" s="42"/>
      <c r="V25" s="42"/>
      <c r="W25" s="26"/>
    </row>
    <row r="26" spans="1:23" x14ac:dyDescent="0.25">
      <c r="A26" s="39"/>
      <c r="B26" s="26"/>
      <c r="C26" s="26"/>
      <c r="D26" s="26"/>
      <c r="E26" s="26"/>
      <c r="F26" s="40"/>
      <c r="G26" s="40"/>
      <c r="H26" s="13"/>
      <c r="I26" s="39"/>
      <c r="J26" s="26"/>
      <c r="K26" s="26"/>
      <c r="L26" s="26"/>
      <c r="M26" s="26"/>
      <c r="N26" s="42"/>
      <c r="O26" s="43"/>
      <c r="P26" s="13"/>
      <c r="Q26" s="39"/>
      <c r="R26" s="42"/>
      <c r="S26" s="42"/>
      <c r="T26" s="42"/>
      <c r="U26" s="42"/>
      <c r="V26" s="42"/>
      <c r="W26" s="26"/>
    </row>
    <row r="27" spans="1:23" x14ac:dyDescent="0.25">
      <c r="A27" s="39"/>
      <c r="B27" s="26"/>
      <c r="C27" s="26"/>
      <c r="D27" s="26"/>
      <c r="E27" s="26"/>
      <c r="F27" s="40"/>
      <c r="G27" s="40"/>
      <c r="H27" s="13"/>
      <c r="I27" s="39"/>
      <c r="J27" s="26"/>
      <c r="K27" s="26"/>
      <c r="L27" s="26"/>
      <c r="M27" s="26"/>
      <c r="N27" s="42"/>
      <c r="O27" s="43"/>
      <c r="P27" s="13"/>
      <c r="Q27" s="39"/>
      <c r="R27" s="42"/>
      <c r="S27" s="42"/>
      <c r="T27" s="42"/>
      <c r="U27" s="42"/>
      <c r="V27" s="42"/>
      <c r="W27" s="26"/>
    </row>
    <row r="28" spans="1:23" x14ac:dyDescent="0.25">
      <c r="A28" s="39"/>
      <c r="B28" s="26"/>
      <c r="C28" s="26"/>
      <c r="D28" s="26"/>
      <c r="E28" s="26"/>
      <c r="F28" s="40"/>
      <c r="G28" s="40"/>
      <c r="H28" s="13"/>
      <c r="I28" s="39"/>
      <c r="J28" s="26"/>
      <c r="K28" s="26"/>
      <c r="L28" s="26"/>
      <c r="M28" s="26"/>
      <c r="N28" s="42"/>
      <c r="O28" s="43"/>
      <c r="P28" s="13"/>
      <c r="Q28" s="39"/>
      <c r="R28" s="42"/>
      <c r="S28" s="42"/>
      <c r="T28" s="42"/>
      <c r="U28" s="42"/>
      <c r="V28" s="42"/>
      <c r="W28" s="26"/>
    </row>
    <row r="29" spans="1:23" x14ac:dyDescent="0.25">
      <c r="A29" s="39"/>
      <c r="B29" s="26"/>
      <c r="C29" s="26"/>
      <c r="D29" s="26"/>
      <c r="E29" s="26"/>
      <c r="F29" s="40"/>
      <c r="G29" s="40"/>
      <c r="H29" s="13"/>
      <c r="I29" s="39"/>
      <c r="J29" s="26"/>
      <c r="K29" s="26"/>
      <c r="L29" s="26"/>
      <c r="M29" s="26"/>
      <c r="N29" s="42"/>
      <c r="O29" s="43"/>
      <c r="P29" s="13"/>
      <c r="Q29" s="39"/>
      <c r="R29" s="42"/>
      <c r="S29" s="42"/>
      <c r="T29" s="42"/>
      <c r="U29" s="42"/>
      <c r="V29" s="42"/>
      <c r="W29" s="26"/>
    </row>
    <row r="30" spans="1:23" x14ac:dyDescent="0.25">
      <c r="A30" s="39"/>
      <c r="B30" s="26"/>
      <c r="C30" s="26"/>
      <c r="D30" s="26"/>
      <c r="E30" s="26"/>
      <c r="F30" s="40"/>
      <c r="G30" s="40"/>
      <c r="H30" s="13"/>
      <c r="I30" s="39"/>
      <c r="J30" s="26"/>
      <c r="K30" s="26"/>
      <c r="L30" s="26"/>
      <c r="M30" s="26"/>
      <c r="N30" s="42"/>
      <c r="O30" s="43"/>
      <c r="P30" s="13"/>
      <c r="Q30" s="39"/>
      <c r="R30" s="42"/>
      <c r="S30" s="42"/>
      <c r="T30" s="42"/>
      <c r="U30" s="42"/>
      <c r="V30" s="42"/>
      <c r="W30" s="26"/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  <row r="44" spans="15:15" x14ac:dyDescent="0.25">
      <c r="O44" s="1"/>
    </row>
    <row r="45" spans="15:15" x14ac:dyDescent="0.25">
      <c r="O45" s="1"/>
    </row>
    <row r="46" spans="15:15" x14ac:dyDescent="0.25">
      <c r="O46" s="1"/>
    </row>
    <row r="47" spans="15:15" x14ac:dyDescent="0.25">
      <c r="O47" s="1"/>
    </row>
    <row r="48" spans="15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8" sqref="A8"/>
    </sheetView>
  </sheetViews>
  <sheetFormatPr defaultRowHeight="15" x14ac:dyDescent="0.25"/>
  <cols>
    <col min="1" max="1" width="12.85546875" style="23" bestFit="1" customWidth="1"/>
    <col min="2" max="2" width="17" style="27" customWidth="1"/>
    <col min="3" max="3" width="14.85546875" style="27" customWidth="1"/>
    <col min="4" max="4" width="13.42578125" style="27" bestFit="1" customWidth="1"/>
    <col min="5" max="5" width="12.28515625" style="27" bestFit="1" customWidth="1"/>
    <col min="6" max="6" width="16.42578125" style="23" bestFit="1" customWidth="1"/>
    <col min="7" max="7" width="11.85546875" style="27" bestFit="1" customWidth="1"/>
    <col min="8" max="8" width="9.85546875" style="27" bestFit="1" customWidth="1"/>
    <col min="9" max="9" width="2.7109375" style="23" customWidth="1"/>
    <col min="10" max="10" width="12.85546875" style="23" bestFit="1" customWidth="1"/>
    <col min="11" max="11" width="12.5703125" style="23" bestFit="1" customWidth="1"/>
    <col min="12" max="12" width="13.85546875" style="23" bestFit="1" customWidth="1"/>
    <col min="13" max="13" width="13.42578125" style="23" bestFit="1" customWidth="1"/>
    <col min="14" max="14" width="12.28515625" style="23" bestFit="1" customWidth="1"/>
    <col min="15" max="15" width="16.42578125" style="23" bestFit="1" customWidth="1"/>
    <col min="16" max="16" width="11.85546875" style="23" bestFit="1" customWidth="1"/>
    <col min="17" max="17" width="9.85546875" style="23" bestFit="1" customWidth="1"/>
    <col min="18" max="18" width="2.7109375" style="23" customWidth="1"/>
    <col min="19" max="19" width="12.85546875" style="23" bestFit="1" customWidth="1"/>
    <col min="20" max="20" width="12.5703125" style="27" bestFit="1" customWidth="1"/>
    <col min="21" max="21" width="13.85546875" style="27" bestFit="1" customWidth="1"/>
    <col min="22" max="22" width="13.42578125" style="27" bestFit="1" customWidth="1"/>
    <col min="23" max="23" width="12.28515625" style="27" bestFit="1" customWidth="1"/>
    <col min="24" max="24" width="16.42578125" style="23" bestFit="1" customWidth="1"/>
    <col min="25" max="25" width="11.85546875" style="27" bestFit="1" customWidth="1"/>
    <col min="26" max="26" width="2.7109375" style="23" customWidth="1"/>
    <col min="27" max="27" width="18.140625" style="23" bestFit="1" customWidth="1"/>
    <col min="28" max="28" width="8.140625" style="23" bestFit="1" customWidth="1"/>
    <col min="29" max="16384" width="9.140625" style="23"/>
  </cols>
  <sheetData>
    <row r="1" spans="1:28" x14ac:dyDescent="0.25">
      <c r="A1" s="69" t="s">
        <v>12</v>
      </c>
      <c r="B1" s="69"/>
      <c r="C1" s="69"/>
      <c r="D1" s="69"/>
      <c r="E1" s="69"/>
      <c r="F1" s="69"/>
      <c r="G1" s="69"/>
      <c r="H1" s="69"/>
      <c r="I1" s="13"/>
      <c r="J1" s="69" t="s">
        <v>27</v>
      </c>
      <c r="K1" s="69"/>
      <c r="L1" s="69"/>
      <c r="M1" s="69"/>
      <c r="N1" s="69"/>
      <c r="O1" s="69"/>
      <c r="P1" s="69"/>
      <c r="Q1" s="69"/>
      <c r="R1" s="13"/>
      <c r="S1" s="65" t="s">
        <v>26</v>
      </c>
      <c r="T1" s="65"/>
      <c r="U1" s="65"/>
      <c r="V1" s="65"/>
      <c r="W1" s="65"/>
      <c r="X1" s="65"/>
      <c r="Y1" s="66"/>
      <c r="Z1" s="21"/>
      <c r="AA1" s="2" t="s">
        <v>13</v>
      </c>
      <c r="AB1" s="22">
        <f>_xlfn.PERCENTILE.INC(H:H, 0.95)</f>
        <v>0.15904999999999994</v>
      </c>
    </row>
    <row r="2" spans="1:28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3"/>
      <c r="J2" s="14" t="s">
        <v>0</v>
      </c>
      <c r="K2" s="15" t="s">
        <v>1</v>
      </c>
      <c r="L2" s="15" t="s">
        <v>2</v>
      </c>
      <c r="M2" s="15" t="s">
        <v>3</v>
      </c>
      <c r="N2" s="15" t="s">
        <v>11</v>
      </c>
      <c r="O2" s="15" t="s">
        <v>5</v>
      </c>
      <c r="P2" s="16" t="s">
        <v>6</v>
      </c>
      <c r="Q2" s="15" t="s">
        <v>7</v>
      </c>
      <c r="R2" s="13"/>
      <c r="S2" s="24" t="s">
        <v>0</v>
      </c>
      <c r="T2" s="15" t="s">
        <v>1</v>
      </c>
      <c r="U2" s="15" t="s">
        <v>2</v>
      </c>
      <c r="V2" s="15" t="s">
        <v>3</v>
      </c>
      <c r="W2" s="15" t="s">
        <v>4</v>
      </c>
      <c r="X2" s="25" t="s">
        <v>5</v>
      </c>
      <c r="Y2" s="16" t="s">
        <v>6</v>
      </c>
      <c r="Z2" s="21"/>
    </row>
    <row r="3" spans="1:28" x14ac:dyDescent="0.25">
      <c r="A3" s="6" t="s">
        <v>37</v>
      </c>
      <c r="B3" s="19">
        <v>25410431.708999999</v>
      </c>
      <c r="C3" s="19">
        <v>682774.55799999996</v>
      </c>
      <c r="D3" s="19">
        <v>616.63</v>
      </c>
      <c r="E3" s="19">
        <v>616.65200000000004</v>
      </c>
      <c r="F3" s="9" t="s">
        <v>41</v>
      </c>
      <c r="G3" s="8">
        <v>2.1999999999999999E-2</v>
      </c>
      <c r="H3" s="9">
        <f>ABS(Table3[[#This Row],[DeltaZ]])</f>
        <v>2.1999999999999999E-2</v>
      </c>
      <c r="I3" s="13"/>
      <c r="J3" s="6" t="s">
        <v>37</v>
      </c>
      <c r="K3" s="19">
        <v>25410431.708999999</v>
      </c>
      <c r="L3" s="19">
        <v>682774.55799999996</v>
      </c>
      <c r="M3" s="19">
        <v>616.63</v>
      </c>
      <c r="N3" s="63">
        <v>616.68899999999996</v>
      </c>
      <c r="O3" s="9" t="s">
        <v>41</v>
      </c>
      <c r="P3" s="8">
        <f>Table37[[#This Row],[DEMZ]]-Table37[[#This Row],[KnownZ]]</f>
        <v>5.8999999999969077E-2</v>
      </c>
      <c r="Q3" s="9">
        <f>ABS(Table37[[#This Row],[DeltaZ]])</f>
        <v>5.8999999999969077E-2</v>
      </c>
      <c r="R3" s="13"/>
      <c r="S3" s="36" t="s">
        <v>40</v>
      </c>
      <c r="T3" s="37">
        <v>25476745.065000001</v>
      </c>
      <c r="U3" s="37">
        <v>603775.897</v>
      </c>
      <c r="V3" s="37">
        <v>1512.694</v>
      </c>
      <c r="W3" s="37">
        <v>1512.876</v>
      </c>
      <c r="X3" s="41" t="s">
        <v>41</v>
      </c>
      <c r="Y3" s="44">
        <v>0.182</v>
      </c>
      <c r="Z3" s="21"/>
    </row>
    <row r="4" spans="1:28" x14ac:dyDescent="0.25">
      <c r="A4" s="6" t="s">
        <v>38</v>
      </c>
      <c r="B4" s="19">
        <v>25477238.392000001</v>
      </c>
      <c r="C4" s="19">
        <v>635104.245</v>
      </c>
      <c r="D4" s="19">
        <v>1384.453</v>
      </c>
      <c r="E4" s="19">
        <v>1384.424</v>
      </c>
      <c r="F4" s="9" t="s">
        <v>41</v>
      </c>
      <c r="G4" s="8">
        <v>-2.9000000000000001E-2</v>
      </c>
      <c r="H4" s="9">
        <f>ABS(Table3[[#This Row],[DeltaZ]])</f>
        <v>2.9000000000000001E-2</v>
      </c>
      <c r="I4" s="13"/>
      <c r="J4" s="6" t="s">
        <v>38</v>
      </c>
      <c r="K4" s="19">
        <v>25477238.392000001</v>
      </c>
      <c r="L4" s="19">
        <v>635104.245</v>
      </c>
      <c r="M4" s="19">
        <v>1384.453</v>
      </c>
      <c r="N4" s="63">
        <v>1384.3910000000001</v>
      </c>
      <c r="O4" s="9" t="s">
        <v>41</v>
      </c>
      <c r="P4" s="8">
        <f>Table37[[#This Row],[DEMZ]]-Table37[[#This Row],[KnownZ]]</f>
        <v>-6.1999999999898137E-2</v>
      </c>
      <c r="Q4" s="9">
        <f>ABS(Table37[[#This Row],[DeltaZ]])</f>
        <v>6.1999999999898137E-2</v>
      </c>
      <c r="R4" s="13"/>
      <c r="S4" s="39"/>
      <c r="T4" s="26"/>
      <c r="U4" s="26"/>
      <c r="V4" s="26"/>
      <c r="W4" s="26"/>
      <c r="X4" s="26"/>
      <c r="Y4" s="26"/>
      <c r="Z4" s="21"/>
    </row>
    <row r="5" spans="1:28" x14ac:dyDescent="0.25">
      <c r="A5" s="6" t="s">
        <v>39</v>
      </c>
      <c r="B5" s="19">
        <v>25516245.833000001</v>
      </c>
      <c r="C5" s="19">
        <v>563780.14800000004</v>
      </c>
      <c r="D5" s="19">
        <v>1684.0820000000001</v>
      </c>
      <c r="E5" s="19">
        <v>1684.0609999999999</v>
      </c>
      <c r="F5" s="9" t="s">
        <v>41</v>
      </c>
      <c r="G5" s="8">
        <v>-2.1000000000000001E-2</v>
      </c>
      <c r="H5" s="9">
        <f>ABS(Table3[[#This Row],[DeltaZ]])</f>
        <v>2.1000000000000001E-2</v>
      </c>
      <c r="I5" s="13"/>
      <c r="J5" s="6" t="s">
        <v>39</v>
      </c>
      <c r="K5" s="19">
        <v>25516245.833000001</v>
      </c>
      <c r="L5" s="19">
        <v>563780.14800000004</v>
      </c>
      <c r="M5" s="19">
        <v>1684.0820000000001</v>
      </c>
      <c r="N5" s="63">
        <v>1684.0830000000001</v>
      </c>
      <c r="O5" s="9" t="s">
        <v>41</v>
      </c>
      <c r="P5" s="8">
        <f>Table37[[#This Row],[DEMZ]]-Table37[[#This Row],[KnownZ]]</f>
        <v>9.9999999997635314E-4</v>
      </c>
      <c r="Q5" s="9">
        <f>ABS(Table37[[#This Row],[DeltaZ]])</f>
        <v>9.9999999997635314E-4</v>
      </c>
      <c r="R5" s="13"/>
      <c r="S5" s="39"/>
      <c r="T5" s="26"/>
      <c r="U5" s="26"/>
      <c r="V5" s="26"/>
      <c r="W5" s="26"/>
      <c r="X5" s="26"/>
      <c r="Y5" s="26"/>
      <c r="Z5" s="21"/>
    </row>
    <row r="6" spans="1:28" x14ac:dyDescent="0.25">
      <c r="A6" s="36" t="s">
        <v>40</v>
      </c>
      <c r="B6" s="37">
        <v>25476745.065000001</v>
      </c>
      <c r="C6" s="37">
        <v>603775.897</v>
      </c>
      <c r="D6" s="37">
        <v>1512.694</v>
      </c>
      <c r="E6" s="37">
        <v>1512.876</v>
      </c>
      <c r="F6" s="41" t="s">
        <v>41</v>
      </c>
      <c r="G6" s="44">
        <v>0.182</v>
      </c>
      <c r="H6" s="41">
        <f>ABS(Table3[[#This Row],[DeltaZ]])</f>
        <v>0.182</v>
      </c>
      <c r="I6" s="13"/>
      <c r="J6" s="36" t="s">
        <v>40</v>
      </c>
      <c r="K6" s="37">
        <v>25476745.065000001</v>
      </c>
      <c r="L6" s="37">
        <v>603775.897</v>
      </c>
      <c r="M6" s="37">
        <v>1512.694</v>
      </c>
      <c r="N6" s="63">
        <v>1512.8869999999999</v>
      </c>
      <c r="O6" s="41" t="s">
        <v>41</v>
      </c>
      <c r="P6" s="44">
        <f>Table37[[#This Row],[DEMZ]]-Table37[[#This Row],[KnownZ]]</f>
        <v>0.19299999999998363</v>
      </c>
      <c r="Q6" s="41">
        <f>ABS(Table37[[#This Row],[DeltaZ]])</f>
        <v>0.19299999999998363</v>
      </c>
      <c r="R6" s="13"/>
      <c r="S6" s="39"/>
      <c r="T6" s="26"/>
      <c r="U6" s="26"/>
      <c r="V6" s="26"/>
      <c r="W6" s="26"/>
      <c r="X6" s="26"/>
      <c r="Y6" s="26"/>
      <c r="Z6" s="21"/>
    </row>
    <row r="7" spans="1:28" x14ac:dyDescent="0.25">
      <c r="A7" s="39"/>
      <c r="B7" s="26"/>
      <c r="C7" s="26"/>
      <c r="D7" s="26"/>
      <c r="E7" s="26"/>
      <c r="F7" s="42"/>
      <c r="G7" s="45"/>
      <c r="H7" s="42"/>
      <c r="I7" s="13"/>
      <c r="J7" s="39"/>
      <c r="K7" s="26"/>
      <c r="L7" s="26"/>
      <c r="M7" s="26"/>
      <c r="N7" s="26"/>
      <c r="O7" s="42"/>
      <c r="P7" s="45"/>
      <c r="Q7" s="42"/>
      <c r="R7" s="13"/>
      <c r="S7" s="39"/>
      <c r="T7" s="26"/>
      <c r="U7" s="26"/>
      <c r="V7" s="26"/>
      <c r="W7" s="26"/>
      <c r="X7" s="26"/>
      <c r="Y7" s="26"/>
      <c r="Z7" s="21"/>
    </row>
    <row r="8" spans="1:28" x14ac:dyDescent="0.25">
      <c r="A8" s="39"/>
      <c r="B8" s="26"/>
      <c r="C8" s="26"/>
      <c r="D8" s="26"/>
      <c r="E8" s="26"/>
      <c r="F8" s="42"/>
      <c r="G8" s="45"/>
      <c r="H8" s="42"/>
      <c r="I8" s="13"/>
      <c r="J8" s="39"/>
      <c r="K8" s="26"/>
      <c r="L8" s="26"/>
      <c r="M8" s="26"/>
      <c r="N8" s="26"/>
      <c r="O8" s="42"/>
      <c r="P8" s="45"/>
      <c r="Q8" s="42"/>
      <c r="R8" s="13"/>
      <c r="S8" s="39"/>
      <c r="T8" s="26"/>
      <c r="U8" s="26"/>
      <c r="V8" s="26"/>
      <c r="W8" s="26"/>
      <c r="X8" s="26"/>
      <c r="Y8" s="26"/>
      <c r="Z8" s="21"/>
    </row>
    <row r="9" spans="1:28" x14ac:dyDescent="0.25">
      <c r="A9" s="39"/>
      <c r="B9" s="26"/>
      <c r="C9" s="26"/>
      <c r="D9" s="26"/>
      <c r="E9" s="26"/>
      <c r="F9" s="42"/>
      <c r="G9" s="45"/>
      <c r="H9" s="42"/>
      <c r="I9" s="13"/>
      <c r="J9" s="39"/>
      <c r="K9" s="26"/>
      <c r="L9" s="26"/>
      <c r="M9" s="26"/>
      <c r="N9" s="26"/>
      <c r="O9" s="42"/>
      <c r="P9" s="45"/>
      <c r="Q9" s="42"/>
      <c r="R9" s="13"/>
      <c r="S9" s="39"/>
      <c r="T9" s="26"/>
      <c r="U9" s="26"/>
      <c r="V9" s="26"/>
      <c r="W9" s="26"/>
      <c r="X9" s="26"/>
      <c r="Y9" s="26"/>
      <c r="Z9" s="21"/>
    </row>
    <row r="10" spans="1:28" x14ac:dyDescent="0.25">
      <c r="A10" s="39"/>
      <c r="B10" s="26"/>
      <c r="C10" s="26"/>
      <c r="D10" s="26"/>
      <c r="E10" s="26"/>
      <c r="F10" s="42"/>
      <c r="G10" s="45"/>
      <c r="H10" s="42"/>
      <c r="I10" s="13"/>
      <c r="J10" s="39"/>
      <c r="K10" s="26"/>
      <c r="L10" s="26"/>
      <c r="M10" s="26"/>
      <c r="N10" s="26"/>
      <c r="O10" s="42"/>
      <c r="P10" s="45"/>
      <c r="Q10" s="42"/>
      <c r="R10" s="13"/>
      <c r="S10" s="39"/>
      <c r="T10" s="26"/>
      <c r="U10" s="26"/>
      <c r="V10" s="26"/>
      <c r="W10" s="26"/>
      <c r="X10" s="26"/>
      <c r="Y10" s="26"/>
      <c r="Z10" s="21"/>
    </row>
    <row r="11" spans="1:28" x14ac:dyDescent="0.25">
      <c r="A11" s="39"/>
      <c r="B11" s="26"/>
      <c r="C11" s="26"/>
      <c r="D11" s="26"/>
      <c r="E11" s="26"/>
      <c r="F11" s="42"/>
      <c r="G11" s="45"/>
      <c r="H11" s="42"/>
      <c r="I11" s="13"/>
      <c r="J11" s="39"/>
      <c r="K11" s="26"/>
      <c r="L11" s="26"/>
      <c r="M11" s="26"/>
      <c r="N11" s="26"/>
      <c r="O11" s="42"/>
      <c r="P11" s="45"/>
      <c r="Q11" s="42"/>
      <c r="R11" s="13"/>
      <c r="S11" s="39"/>
      <c r="T11" s="26"/>
      <c r="U11" s="26"/>
      <c r="V11" s="26"/>
      <c r="W11" s="26"/>
      <c r="X11" s="26"/>
      <c r="Y11" s="26"/>
      <c r="Z11" s="26"/>
    </row>
    <row r="12" spans="1:28" x14ac:dyDescent="0.25">
      <c r="A12" s="39"/>
      <c r="B12" s="26"/>
      <c r="C12" s="26"/>
      <c r="D12" s="26"/>
      <c r="E12" s="26"/>
      <c r="F12" s="42"/>
      <c r="G12" s="45"/>
      <c r="H12" s="42"/>
      <c r="I12" s="13"/>
      <c r="J12" s="39"/>
      <c r="K12" s="26"/>
      <c r="L12" s="26"/>
      <c r="M12" s="26"/>
      <c r="N12" s="26"/>
      <c r="O12" s="42"/>
      <c r="P12" s="45"/>
      <c r="Q12" s="42"/>
      <c r="R12" s="13"/>
      <c r="S12" s="39"/>
      <c r="T12" s="26"/>
      <c r="U12" s="26"/>
      <c r="V12" s="26"/>
      <c r="W12" s="26"/>
      <c r="X12" s="26"/>
      <c r="Y12" s="26"/>
      <c r="Z12" s="26"/>
    </row>
    <row r="13" spans="1:28" x14ac:dyDescent="0.25">
      <c r="A13" s="39"/>
      <c r="B13" s="26"/>
      <c r="C13" s="26"/>
      <c r="D13" s="26"/>
      <c r="E13" s="26"/>
      <c r="F13" s="42"/>
      <c r="G13" s="45"/>
      <c r="H13" s="42"/>
      <c r="I13" s="13"/>
      <c r="J13" s="39"/>
      <c r="K13" s="26"/>
      <c r="L13" s="26"/>
      <c r="M13" s="26"/>
      <c r="N13" s="26"/>
      <c r="O13" s="42"/>
      <c r="P13" s="45"/>
      <c r="Q13" s="42"/>
      <c r="R13" s="13"/>
      <c r="S13" s="39"/>
      <c r="T13" s="26"/>
      <c r="U13" s="26"/>
      <c r="V13" s="26"/>
      <c r="W13" s="26"/>
      <c r="X13" s="26"/>
      <c r="Y13" s="26"/>
      <c r="Z13" s="26"/>
    </row>
    <row r="14" spans="1:28" x14ac:dyDescent="0.25">
      <c r="A14" s="39"/>
      <c r="B14" s="26"/>
      <c r="C14" s="26"/>
      <c r="D14" s="26"/>
      <c r="E14" s="26"/>
      <c r="F14" s="42"/>
      <c r="G14" s="45"/>
      <c r="H14" s="42"/>
      <c r="I14" s="13"/>
      <c r="J14" s="39"/>
      <c r="K14" s="26"/>
      <c r="L14" s="26"/>
      <c r="M14" s="26"/>
      <c r="N14" s="26"/>
      <c r="O14" s="42"/>
      <c r="P14" s="45"/>
      <c r="Q14" s="42"/>
      <c r="R14" s="13"/>
      <c r="S14" s="39"/>
      <c r="T14" s="26"/>
      <c r="U14" s="26"/>
      <c r="V14" s="26"/>
      <c r="W14" s="26"/>
      <c r="X14" s="13"/>
      <c r="Y14" s="26"/>
      <c r="Z14" s="26"/>
    </row>
    <row r="15" spans="1:28" x14ac:dyDescent="0.25">
      <c r="A15" s="39"/>
      <c r="B15" s="26"/>
      <c r="C15" s="26"/>
      <c r="D15" s="26"/>
      <c r="E15" s="26"/>
      <c r="F15" s="42"/>
      <c r="G15" s="45"/>
      <c r="H15" s="42"/>
      <c r="I15" s="13"/>
      <c r="J15" s="39"/>
      <c r="K15" s="26"/>
      <c r="L15" s="26"/>
      <c r="M15" s="26"/>
      <c r="N15" s="26"/>
      <c r="O15" s="42"/>
      <c r="P15" s="45"/>
      <c r="Q15" s="42"/>
      <c r="R15" s="13"/>
      <c r="S15" s="39"/>
      <c r="T15" s="26"/>
      <c r="U15" s="26"/>
      <c r="V15" s="26"/>
      <c r="W15" s="26"/>
      <c r="X15" s="13"/>
      <c r="Y15" s="26"/>
      <c r="Z15" s="26"/>
    </row>
    <row r="16" spans="1:28" x14ac:dyDescent="0.25">
      <c r="A16" s="39"/>
      <c r="B16" s="26"/>
      <c r="C16" s="26"/>
      <c r="D16" s="26"/>
      <c r="E16" s="26"/>
      <c r="F16" s="42"/>
      <c r="G16" s="45"/>
      <c r="H16" s="42"/>
      <c r="I16" s="13"/>
      <c r="J16" s="39"/>
      <c r="K16" s="26"/>
      <c r="L16" s="26"/>
      <c r="M16" s="26"/>
      <c r="N16" s="26"/>
      <c r="O16" s="42"/>
      <c r="P16" s="45"/>
      <c r="Q16" s="42"/>
      <c r="R16" s="13"/>
      <c r="S16" s="39"/>
      <c r="T16" s="26"/>
      <c r="U16" s="26"/>
      <c r="V16" s="26"/>
      <c r="W16" s="26"/>
      <c r="X16" s="13"/>
      <c r="Y16" s="26"/>
      <c r="Z16" s="26"/>
    </row>
    <row r="17" spans="1:26" x14ac:dyDescent="0.25">
      <c r="A17" s="39"/>
      <c r="B17" s="26"/>
      <c r="C17" s="26"/>
      <c r="D17" s="26"/>
      <c r="E17" s="26"/>
      <c r="F17" s="42"/>
      <c r="G17" s="45"/>
      <c r="H17" s="42"/>
      <c r="I17" s="13"/>
      <c r="J17" s="39"/>
      <c r="K17" s="26"/>
      <c r="L17" s="26"/>
      <c r="M17" s="26"/>
      <c r="N17" s="26"/>
      <c r="O17" s="42"/>
      <c r="P17" s="45"/>
      <c r="Q17" s="42"/>
      <c r="R17" s="13"/>
      <c r="S17" s="39"/>
      <c r="T17" s="26"/>
      <c r="U17" s="26"/>
      <c r="V17" s="26"/>
      <c r="W17" s="26"/>
      <c r="X17" s="26"/>
      <c r="Y17" s="26"/>
      <c r="Z17" s="26"/>
    </row>
    <row r="18" spans="1:26" x14ac:dyDescent="0.25">
      <c r="A18" s="39"/>
      <c r="B18" s="26"/>
      <c r="C18" s="26"/>
      <c r="D18" s="26"/>
      <c r="E18" s="26"/>
      <c r="F18" s="42"/>
      <c r="G18" s="45"/>
      <c r="H18" s="42"/>
      <c r="I18" s="13"/>
      <c r="J18" s="39"/>
      <c r="K18" s="26"/>
      <c r="L18" s="26"/>
      <c r="M18" s="26"/>
      <c r="N18" s="26"/>
      <c r="O18" s="42"/>
      <c r="P18" s="45"/>
      <c r="Q18" s="42"/>
      <c r="R18" s="13"/>
      <c r="S18" s="39"/>
      <c r="T18" s="26"/>
      <c r="U18" s="26"/>
      <c r="V18" s="26"/>
      <c r="W18" s="26"/>
      <c r="X18" s="26"/>
      <c r="Y18" s="26"/>
      <c r="Z18" s="26"/>
    </row>
    <row r="19" spans="1:26" x14ac:dyDescent="0.25">
      <c r="A19" s="39"/>
      <c r="B19" s="26"/>
      <c r="C19" s="26"/>
      <c r="D19" s="26"/>
      <c r="E19" s="26"/>
      <c r="F19" s="42"/>
      <c r="G19" s="45"/>
      <c r="H19" s="42"/>
      <c r="I19" s="13"/>
      <c r="J19" s="39"/>
      <c r="K19" s="26"/>
      <c r="L19" s="26"/>
      <c r="M19" s="26"/>
      <c r="N19" s="26"/>
      <c r="O19" s="42"/>
      <c r="P19" s="45"/>
      <c r="Q19" s="42"/>
      <c r="R19" s="13"/>
      <c r="S19" s="39"/>
      <c r="T19" s="26"/>
      <c r="U19" s="26"/>
      <c r="V19" s="26"/>
      <c r="W19" s="26"/>
      <c r="X19" s="26"/>
      <c r="Y19" s="26"/>
      <c r="Z19" s="26"/>
    </row>
    <row r="20" spans="1:26" x14ac:dyDescent="0.25">
      <c r="A20" s="39"/>
      <c r="B20" s="26"/>
      <c r="C20" s="26"/>
      <c r="D20" s="26"/>
      <c r="E20" s="26"/>
      <c r="F20" s="42"/>
      <c r="G20" s="45"/>
      <c r="H20" s="42"/>
      <c r="I20" s="13"/>
      <c r="J20" s="39"/>
      <c r="K20" s="26"/>
      <c r="L20" s="26"/>
      <c r="M20" s="26"/>
      <c r="N20" s="26"/>
      <c r="O20" s="42"/>
      <c r="P20" s="45"/>
      <c r="Q20" s="42"/>
      <c r="R20" s="13"/>
      <c r="S20" s="39"/>
      <c r="T20" s="26"/>
      <c r="U20" s="26"/>
      <c r="V20" s="26"/>
      <c r="W20" s="26"/>
      <c r="X20" s="13"/>
      <c r="Y20" s="26"/>
      <c r="Z20" s="26"/>
    </row>
    <row r="21" spans="1:26" x14ac:dyDescent="0.25">
      <c r="A21" s="39"/>
      <c r="B21" s="26"/>
      <c r="C21" s="26"/>
      <c r="D21" s="26"/>
      <c r="E21" s="26"/>
      <c r="F21" s="42"/>
      <c r="G21" s="45"/>
      <c r="H21" s="42"/>
      <c r="I21" s="13"/>
      <c r="J21" s="39"/>
      <c r="K21" s="26"/>
      <c r="L21" s="26"/>
      <c r="M21" s="26"/>
      <c r="N21" s="26"/>
      <c r="O21" s="42"/>
      <c r="P21" s="45"/>
      <c r="Q21" s="42"/>
      <c r="R21" s="13"/>
      <c r="S21" s="39"/>
      <c r="T21" s="26"/>
      <c r="U21" s="26"/>
      <c r="V21" s="26"/>
      <c r="W21" s="26"/>
      <c r="X21" s="26"/>
      <c r="Y21" s="26"/>
      <c r="Z21" s="26"/>
    </row>
    <row r="22" spans="1:26" x14ac:dyDescent="0.25">
      <c r="A22" s="39"/>
      <c r="B22" s="26"/>
      <c r="C22" s="26"/>
      <c r="D22" s="26"/>
      <c r="E22" s="26"/>
      <c r="F22" s="42"/>
      <c r="G22" s="45"/>
      <c r="H22" s="42"/>
      <c r="I22" s="13"/>
      <c r="J22" s="39"/>
      <c r="K22" s="26"/>
      <c r="L22" s="26"/>
      <c r="M22" s="26"/>
      <c r="N22" s="26"/>
      <c r="O22" s="42"/>
      <c r="P22" s="45"/>
      <c r="Q22" s="42"/>
      <c r="R22" s="13"/>
      <c r="S22" s="39"/>
      <c r="T22" s="26"/>
      <c r="U22" s="26"/>
      <c r="V22" s="26"/>
      <c r="W22" s="26"/>
      <c r="X22" s="26"/>
      <c r="Y22" s="26"/>
      <c r="Z22" s="26"/>
    </row>
    <row r="23" spans="1:26" x14ac:dyDescent="0.25">
      <c r="A23" s="39"/>
      <c r="B23" s="42"/>
      <c r="C23" s="42"/>
      <c r="D23" s="42"/>
      <c r="E23" s="42"/>
      <c r="F23" s="42"/>
      <c r="G23" s="42"/>
      <c r="H23" s="42"/>
      <c r="I23" s="13"/>
      <c r="J23" s="39"/>
      <c r="K23" s="42"/>
      <c r="L23" s="42"/>
      <c r="M23" s="42"/>
      <c r="N23" s="42"/>
      <c r="O23" s="42"/>
      <c r="P23" s="42"/>
      <c r="Q23" s="42"/>
      <c r="R23" s="13"/>
      <c r="S23" s="39"/>
      <c r="T23" s="26"/>
      <c r="U23" s="26"/>
      <c r="V23" s="26"/>
      <c r="W23" s="26"/>
      <c r="X23" s="26"/>
      <c r="Y23" s="26"/>
      <c r="Z23" s="26"/>
    </row>
    <row r="24" spans="1:26" x14ac:dyDescent="0.25">
      <c r="A24" s="39"/>
      <c r="B24" s="42"/>
      <c r="C24" s="42"/>
      <c r="D24" s="42"/>
      <c r="E24" s="42"/>
      <c r="F24" s="42"/>
      <c r="G24" s="42"/>
      <c r="H24" s="42"/>
      <c r="I24" s="13"/>
      <c r="J24" s="39"/>
      <c r="K24" s="42"/>
      <c r="L24" s="42"/>
      <c r="M24" s="42"/>
      <c r="N24" s="42"/>
      <c r="O24" s="42"/>
      <c r="P24" s="42"/>
      <c r="Q24" s="42"/>
      <c r="R24" s="13"/>
      <c r="S24" s="39"/>
      <c r="T24" s="26"/>
      <c r="U24" s="26"/>
      <c r="V24" s="26"/>
      <c r="W24" s="26"/>
      <c r="X24" s="26"/>
      <c r="Y24" s="26"/>
      <c r="Z24" s="13"/>
    </row>
    <row r="25" spans="1:26" x14ac:dyDescent="0.25">
      <c r="A25" s="39"/>
      <c r="B25" s="42"/>
      <c r="C25" s="42"/>
      <c r="D25" s="42"/>
      <c r="E25" s="42"/>
      <c r="F25" s="42"/>
      <c r="G25" s="42"/>
      <c r="H25" s="42"/>
      <c r="I25" s="13"/>
      <c r="J25" s="39"/>
      <c r="K25" s="42"/>
      <c r="L25" s="42"/>
      <c r="M25" s="42"/>
      <c r="N25" s="42"/>
      <c r="O25" s="42"/>
      <c r="P25" s="42"/>
      <c r="Q25" s="42"/>
      <c r="R25" s="13"/>
      <c r="S25" s="39"/>
      <c r="T25" s="26"/>
      <c r="U25" s="26"/>
      <c r="V25" s="26"/>
      <c r="W25" s="26"/>
      <c r="X25" s="26"/>
      <c r="Y25" s="26"/>
      <c r="Z25" s="13"/>
    </row>
    <row r="26" spans="1:26" x14ac:dyDescent="0.25">
      <c r="A26" s="39"/>
      <c r="B26" s="42"/>
      <c r="C26" s="42"/>
      <c r="D26" s="42"/>
      <c r="E26" s="42"/>
      <c r="F26" s="42"/>
      <c r="G26" s="42"/>
      <c r="H26" s="42"/>
      <c r="I26" s="13"/>
      <c r="J26" s="39"/>
      <c r="K26" s="42"/>
      <c r="L26" s="42"/>
      <c r="M26" s="42"/>
      <c r="N26" s="42"/>
      <c r="O26" s="42"/>
      <c r="P26" s="42"/>
      <c r="Q26" s="42"/>
      <c r="R26" s="13"/>
      <c r="S26" s="39"/>
      <c r="T26" s="26"/>
      <c r="U26" s="26"/>
      <c r="V26" s="26"/>
      <c r="W26" s="26"/>
      <c r="X26" s="26"/>
      <c r="Y26" s="26"/>
      <c r="Z26" s="13"/>
    </row>
    <row r="27" spans="1:26" x14ac:dyDescent="0.25">
      <c r="A27" s="39"/>
      <c r="B27" s="42"/>
      <c r="C27" s="42"/>
      <c r="D27" s="42"/>
      <c r="E27" s="42"/>
      <c r="F27" s="42"/>
      <c r="G27" s="42"/>
      <c r="H27" s="42"/>
      <c r="I27" s="13"/>
      <c r="J27" s="39"/>
      <c r="K27" s="42"/>
      <c r="L27" s="42"/>
      <c r="M27" s="42"/>
      <c r="N27" s="42"/>
      <c r="O27" s="42"/>
      <c r="P27" s="42"/>
      <c r="Q27" s="42"/>
      <c r="R27" s="13"/>
      <c r="S27" s="39"/>
      <c r="T27" s="26"/>
      <c r="U27" s="26"/>
      <c r="V27" s="26"/>
      <c r="W27" s="26"/>
      <c r="X27" s="26"/>
      <c r="Y27" s="26"/>
      <c r="Z27" s="13"/>
    </row>
    <row r="28" spans="1:26" x14ac:dyDescent="0.25">
      <c r="A28" s="39"/>
      <c r="B28" s="42"/>
      <c r="C28" s="42"/>
      <c r="D28" s="42"/>
      <c r="E28" s="42"/>
      <c r="F28" s="42"/>
      <c r="G28" s="42"/>
      <c r="H28" s="42"/>
      <c r="I28" s="13"/>
      <c r="J28" s="39"/>
      <c r="K28" s="42"/>
      <c r="L28" s="42"/>
      <c r="M28" s="42"/>
      <c r="N28" s="42"/>
      <c r="O28" s="42"/>
      <c r="P28" s="42"/>
      <c r="Q28" s="42"/>
      <c r="R28" s="13"/>
      <c r="S28" s="39"/>
      <c r="T28" s="26"/>
      <c r="U28" s="26"/>
      <c r="V28" s="26"/>
      <c r="W28" s="26"/>
      <c r="X28" s="26"/>
      <c r="Y28" s="26"/>
      <c r="Z28" s="13"/>
    </row>
    <row r="29" spans="1:26" x14ac:dyDescent="0.25">
      <c r="A29" s="39"/>
      <c r="B29" s="42"/>
      <c r="C29" s="42"/>
      <c r="D29" s="42"/>
      <c r="E29" s="42"/>
      <c r="F29" s="42"/>
      <c r="G29" s="42"/>
      <c r="H29" s="42"/>
      <c r="I29" s="13"/>
      <c r="J29" s="39"/>
      <c r="K29" s="42"/>
      <c r="L29" s="42"/>
      <c r="M29" s="42"/>
      <c r="N29" s="42"/>
      <c r="O29" s="42"/>
      <c r="P29" s="42"/>
      <c r="Q29" s="42"/>
      <c r="R29" s="13"/>
      <c r="S29" s="39"/>
      <c r="T29" s="26"/>
      <c r="U29" s="26"/>
      <c r="V29" s="26"/>
      <c r="W29" s="26"/>
      <c r="X29" s="26"/>
      <c r="Y29" s="26"/>
      <c r="Z29" s="13"/>
    </row>
    <row r="30" spans="1:26" x14ac:dyDescent="0.25">
      <c r="A30" s="39"/>
      <c r="B30" s="42"/>
      <c r="C30" s="42"/>
      <c r="D30" s="42"/>
      <c r="E30" s="42"/>
      <c r="F30" s="42"/>
      <c r="G30" s="42"/>
      <c r="H30" s="42"/>
      <c r="I30" s="13"/>
      <c r="J30" s="39"/>
      <c r="K30" s="42"/>
      <c r="L30" s="42"/>
      <c r="M30" s="42"/>
      <c r="N30" s="42"/>
      <c r="O30" s="42"/>
      <c r="P30" s="42"/>
      <c r="Q30" s="42"/>
      <c r="R30" s="13"/>
      <c r="S30" s="39"/>
      <c r="T30" s="26"/>
      <c r="U30" s="26"/>
      <c r="V30" s="26"/>
      <c r="W30" s="26"/>
      <c r="X30" s="26"/>
      <c r="Y30" s="26"/>
      <c r="Z30" s="13"/>
    </row>
    <row r="31" spans="1:26" x14ac:dyDescent="0.25">
      <c r="A31" s="39"/>
      <c r="B31" s="42"/>
      <c r="C31" s="42"/>
      <c r="D31" s="42"/>
      <c r="E31" s="42"/>
      <c r="F31" s="42"/>
      <c r="G31" s="42"/>
      <c r="H31" s="42"/>
      <c r="I31" s="13"/>
      <c r="J31" s="39"/>
      <c r="K31" s="42"/>
      <c r="L31" s="42"/>
      <c r="M31" s="42"/>
      <c r="N31" s="42"/>
      <c r="O31" s="42"/>
      <c r="P31" s="42"/>
      <c r="Q31" s="42"/>
      <c r="R31" s="13"/>
      <c r="S31" s="39"/>
      <c r="T31" s="26"/>
      <c r="U31" s="26"/>
      <c r="V31" s="26"/>
      <c r="W31" s="26"/>
      <c r="X31" s="26"/>
      <c r="Y31" s="26"/>
      <c r="Z31" s="13"/>
    </row>
    <row r="32" spans="1:26" x14ac:dyDescent="0.25">
      <c r="A32" s="39"/>
      <c r="B32" s="42"/>
      <c r="C32" s="42"/>
      <c r="D32" s="42"/>
      <c r="E32" s="42"/>
      <c r="F32" s="42"/>
      <c r="G32" s="42"/>
      <c r="H32" s="42"/>
      <c r="I32" s="13"/>
      <c r="J32" s="39"/>
      <c r="K32" s="42"/>
      <c r="L32" s="42"/>
      <c r="M32" s="42"/>
      <c r="N32" s="42"/>
      <c r="O32" s="42"/>
      <c r="P32" s="42"/>
      <c r="Q32" s="42"/>
      <c r="R32" s="13"/>
      <c r="S32" s="39"/>
      <c r="T32" s="26"/>
      <c r="U32" s="26"/>
      <c r="V32" s="26"/>
      <c r="W32" s="26"/>
      <c r="X32" s="26"/>
      <c r="Y32" s="26"/>
      <c r="Z32" s="13"/>
    </row>
    <row r="33" spans="1:26" x14ac:dyDescent="0.25">
      <c r="A33"/>
      <c r="B33"/>
      <c r="C33"/>
      <c r="D33"/>
      <c r="E33"/>
      <c r="F33"/>
      <c r="G33"/>
      <c r="H33"/>
      <c r="I33" s="13"/>
      <c r="J33"/>
      <c r="K33"/>
      <c r="L33"/>
      <c r="M33"/>
      <c r="N33"/>
      <c r="O33"/>
      <c r="P33"/>
      <c r="Q33"/>
      <c r="R33" s="13"/>
      <c r="S33"/>
      <c r="T33"/>
      <c r="U33"/>
      <c r="V33"/>
      <c r="W33"/>
      <c r="X33"/>
      <c r="Y33"/>
      <c r="Z33" s="13"/>
    </row>
    <row r="34" spans="1:26" x14ac:dyDescent="0.25">
      <c r="A34"/>
      <c r="B34"/>
      <c r="C34"/>
      <c r="D34"/>
      <c r="E34"/>
      <c r="F34"/>
      <c r="G34"/>
      <c r="H34"/>
      <c r="I34" s="13"/>
      <c r="J34"/>
      <c r="K34"/>
      <c r="L34"/>
      <c r="M34"/>
      <c r="N34"/>
      <c r="O34"/>
      <c r="P34"/>
      <c r="Q34"/>
      <c r="R34" s="13"/>
      <c r="S34"/>
      <c r="T34"/>
      <c r="U34"/>
      <c r="V34"/>
      <c r="W34"/>
      <c r="X34"/>
      <c r="Y34"/>
      <c r="Z34" s="13"/>
    </row>
    <row r="35" spans="1:26" x14ac:dyDescent="0.25">
      <c r="A35"/>
      <c r="B35"/>
      <c r="C35"/>
      <c r="D35"/>
      <c r="E35"/>
      <c r="F35"/>
      <c r="G35"/>
      <c r="H35"/>
      <c r="I35" s="13"/>
      <c r="J35"/>
      <c r="K35"/>
      <c r="L35"/>
      <c r="M35"/>
      <c r="N35"/>
      <c r="O35"/>
      <c r="P35"/>
      <c r="Q35"/>
      <c r="R35" s="13"/>
      <c r="S35"/>
      <c r="T35"/>
      <c r="U35"/>
      <c r="V35"/>
      <c r="W35"/>
      <c r="X35"/>
      <c r="Y35"/>
      <c r="Z35" s="13"/>
    </row>
    <row r="36" spans="1:26" x14ac:dyDescent="0.25">
      <c r="A36"/>
      <c r="B36"/>
      <c r="C36"/>
      <c r="D36"/>
      <c r="E36"/>
      <c r="F36"/>
      <c r="G36"/>
      <c r="H36"/>
      <c r="I36" s="13"/>
      <c r="J36"/>
      <c r="K36"/>
      <c r="L36"/>
      <c r="M36"/>
      <c r="N36"/>
      <c r="O36"/>
      <c r="P36"/>
      <c r="Q36"/>
      <c r="R36" s="13"/>
      <c r="S36"/>
      <c r="T36"/>
      <c r="U36"/>
      <c r="V36"/>
      <c r="W36"/>
      <c r="X36"/>
      <c r="Y36"/>
      <c r="Z36" s="13"/>
    </row>
    <row r="37" spans="1:26" x14ac:dyDescent="0.25">
      <c r="A37"/>
      <c r="B37"/>
      <c r="C37"/>
      <c r="D37"/>
      <c r="E37"/>
      <c r="F37"/>
      <c r="G37"/>
      <c r="H37"/>
      <c r="I37" s="13"/>
      <c r="J37"/>
      <c r="K37"/>
      <c r="L37"/>
      <c r="M37"/>
      <c r="N37"/>
      <c r="O37"/>
      <c r="P37"/>
      <c r="Q37"/>
      <c r="R37" s="13"/>
      <c r="S37"/>
      <c r="T37"/>
      <c r="U37"/>
      <c r="V37"/>
      <c r="W37"/>
      <c r="X37"/>
      <c r="Y37"/>
      <c r="Z37" s="13"/>
    </row>
    <row r="38" spans="1:26" x14ac:dyDescent="0.25">
      <c r="A38"/>
      <c r="B38"/>
      <c r="C38"/>
      <c r="D38"/>
      <c r="E38"/>
      <c r="F38"/>
      <c r="G38"/>
      <c r="H38"/>
      <c r="I38" s="13"/>
      <c r="J38"/>
      <c r="K38"/>
      <c r="L38"/>
      <c r="M38"/>
      <c r="N38"/>
      <c r="O38"/>
      <c r="P38"/>
      <c r="Q38"/>
      <c r="R38" s="13"/>
      <c r="S38"/>
      <c r="T38"/>
      <c r="U38"/>
      <c r="V38"/>
      <c r="W38"/>
      <c r="X38"/>
      <c r="Y38"/>
      <c r="Z38" s="13"/>
    </row>
    <row r="39" spans="1:26" x14ac:dyDescent="0.25">
      <c r="A39"/>
      <c r="B39"/>
      <c r="C39"/>
      <c r="D39"/>
      <c r="E39"/>
      <c r="F39"/>
      <c r="G39"/>
      <c r="H39"/>
      <c r="J39"/>
      <c r="K39"/>
      <c r="L39"/>
      <c r="M39"/>
      <c r="N39"/>
      <c r="O39"/>
      <c r="P39"/>
      <c r="Q39"/>
      <c r="S39"/>
      <c r="T39"/>
      <c r="U39"/>
      <c r="V39"/>
      <c r="W39"/>
      <c r="X39"/>
      <c r="Y39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2020-08-10T21:11:43Z</dcterms:modified>
</cp:coreProperties>
</file>