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Y:\312018235_MISAIL_2018_2019_Lidar\00_CheckpointCheck\05_New_Reports\"/>
    </mc:Choice>
  </mc:AlternateContent>
  <xr:revisionPtr revIDLastSave="0" documentId="13_ncr:1_{12C54768-C0F7-44C4-847C-DD74CA46E005}" xr6:coauthVersionLast="47" xr6:coauthVersionMax="47" xr10:uidLastSave="{00000000-0000-0000-0000-000000000000}"/>
  <bookViews>
    <workbookView xWindow="525" yWindow="2850" windowWidth="27975" windowHeight="12540" xr2:uid="{00000000-000D-0000-FFFF-FFFF00000000}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4" l="1"/>
  <c r="Q22" i="4" s="1"/>
  <c r="H22" i="4"/>
  <c r="W26" i="3"/>
  <c r="W27" i="3"/>
  <c r="W28" i="3"/>
  <c r="W29" i="3"/>
  <c r="H49" i="1"/>
  <c r="H28" i="1"/>
  <c r="H29" i="1"/>
  <c r="H26" i="1"/>
  <c r="H27" i="1"/>
  <c r="Q8" i="4"/>
  <c r="Q9" i="4"/>
  <c r="P3" i="4"/>
  <c r="Q3" i="4" s="1"/>
  <c r="P4" i="4"/>
  <c r="Q4" i="4" s="1"/>
  <c r="P5" i="4"/>
  <c r="Q5" i="4" s="1"/>
  <c r="P6" i="4"/>
  <c r="Q6" i="4" s="1"/>
  <c r="P7" i="4"/>
  <c r="Q7" i="4" s="1"/>
  <c r="P8" i="4"/>
  <c r="P9" i="4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3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<sst xmlns="http://schemas.openxmlformats.org/spreadsheetml/2006/main" count="411" uniqueCount="81">
  <si>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</si>
  <si>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</si>
  <si>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</si>
  <si>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</si>
  <si>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</si>
  <si>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</si>
  <si>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</si>
  <si>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</si>
  <si>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</si>
  <si>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</si>
  <si>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</si>
  <si>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</si>
  <si>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</si>
  <si>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</si>
  <si>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</si>
  <si>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</si>
  <si>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</si>
  <si>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</si>
  <si>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</si>
  <si>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</si>
  <si>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</si>
  <si>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</si>
  <si>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</si>
  <si>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</si>
  <si>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</si>
  <si>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</si>
  <si>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</si>
  <si>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</si>
  <si>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</si>
  <si>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</si>
  <si>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>NVA029</t>
  </si>
  <si>
    <t>NVA031</t>
  </si>
  <si>
    <t>NVA032</t>
  </si>
  <si>
    <t>NVA034</t>
  </si>
  <si>
    <t>NVA035</t>
  </si>
  <si>
    <t>NVA037</t>
  </si>
  <si>
    <t>NVA038</t>
  </si>
  <si>
    <t>NVA039</t>
  </si>
  <si>
    <t>NVA040</t>
  </si>
  <si>
    <t>NVA041</t>
  </si>
  <si>
    <t>NVA042</t>
  </si>
  <si>
    <t>NVA043</t>
  </si>
  <si>
    <t>NVA044</t>
  </si>
  <si>
    <t>NVA046</t>
  </si>
  <si>
    <t>NVA047</t>
  </si>
  <si>
    <t>NVA048</t>
  </si>
  <si>
    <t>NVA049</t>
  </si>
  <si>
    <t>NVA050</t>
  </si>
  <si>
    <t>NVA051</t>
  </si>
  <si>
    <t>NVA054</t>
  </si>
  <si>
    <t>NVA055</t>
  </si>
  <si>
    <t>NVA056</t>
  </si>
  <si>
    <t>NVA057</t>
  </si>
  <si>
    <t>Non-Vegetated</t>
  </si>
  <si>
    <t>VVA011</t>
  </si>
  <si>
    <t>VVA020</t>
  </si>
  <si>
    <t>VVA021</t>
  </si>
  <si>
    <t>VVA022</t>
  </si>
  <si>
    <t>VVA023</t>
  </si>
  <si>
    <t>VVA024</t>
  </si>
  <si>
    <t>VVA025</t>
  </si>
  <si>
    <t>VVA026</t>
  </si>
  <si>
    <t>VVA027</t>
  </si>
  <si>
    <t>VVA029</t>
  </si>
  <si>
    <t>VVA030</t>
  </si>
  <si>
    <t>VVA031</t>
  </si>
  <si>
    <t>VVA034</t>
  </si>
  <si>
    <t>VVA035</t>
  </si>
  <si>
    <t>VVA036</t>
  </si>
  <si>
    <t>VVA038</t>
  </si>
  <si>
    <t>VVA039</t>
  </si>
  <si>
    <t>VVA042</t>
  </si>
  <si>
    <t>VVA050</t>
  </si>
  <si>
    <t>Vegetated</t>
  </si>
  <si>
    <t>NVA035_S</t>
  </si>
  <si>
    <t>NVA046_2</t>
  </si>
  <si>
    <t>NVA715</t>
  </si>
  <si>
    <t>NVA720</t>
  </si>
  <si>
    <t>VVA021ALT</t>
  </si>
  <si>
    <t xml:space="preserve">NVA715  </t>
  </si>
  <si>
    <t xml:space="preserve">NVA720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</si>
</sst>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1" applyNumberFormat="0" applyAlignment="0" applyProtection="0"/>
    <xf numFmtId="0" fontId="16" fillId="9" borderId="12" applyNumberFormat="0" applyAlignment="0" applyProtection="0"/>
    <xf numFmtId="0" fontId="17" fillId="9" borderId="11" applyNumberFormat="0" applyAlignment="0" applyProtection="0"/>
    <xf numFmtId="0" fontId="18" fillId="0" borderId="13" applyNumberFormat="0" applyFill="0" applyAlignment="0" applyProtection="0"/>
    <xf numFmtId="0" fontId="19" fillId="10" borderId="14" applyNumberFormat="0" applyAlignment="0" applyProtection="0"/>
    <xf numFmtId="0" fontId="20" fillId="0" borderId="0" applyNumberFormat="0" applyFill="0" applyBorder="0" applyAlignment="0" applyProtection="0"/>
    <xf numFmtId="0" fontId="7" fillId="11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3" fillId="36" borderId="1" xfId="0" applyFont="1" applyFill="1" applyBorder="1" applyAlignment="1">
      <alignment horizontal="center" vertical="center"/>
    </xf>
    <xf numFmtId="164" fontId="6" fillId="36" borderId="1" xfId="0" applyNumberFormat="1" applyFont="1" applyFill="1" applyBorder="1" applyAlignment="1">
      <alignment horizontal="center" vertical="center"/>
    </xf>
    <xf numFmtId="164" fontId="6" fillId="36" borderId="3" xfId="0" applyNumberFormat="1" applyFont="1" applyFill="1" applyBorder="1" applyAlignment="1">
      <alignment horizontal="center" vertical="center"/>
    </xf>
    <xf numFmtId="164" fontId="4" fillId="36" borderId="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29" totalsRowShown="0" headerRowDxfId="73" dataDxfId="71" headerRowBorderDxfId="72" tableBorderDxfId="70" totalsRowBorderDxfId="69">
  <autoFilter ref="A2:G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3:G17">
    <sortCondition ref="F3"/>
  </sortState>
  <tableColumns count="7">
    <tableColumn id="1" xr3:uid="{00000000-0010-0000-0000-000001000000}" name="PointID" dataDxfId="68"/>
    <tableColumn id="2" xr3:uid="{00000000-0010-0000-0000-000002000000}" name="Easting" dataDxfId="67"/>
    <tableColumn id="3" xr3:uid="{00000000-0010-0000-0000-000003000000}" name="Northing" dataDxfId="66"/>
    <tableColumn id="4" xr3:uid="{00000000-0010-0000-0000-000004000000}" name="KnownZ" dataDxfId="65"/>
    <tableColumn id="5" xr3:uid="{00000000-0010-0000-0000-000005000000}" name="LaserZ" dataDxfId="64"/>
    <tableColumn id="6" xr3:uid="{00000000-0010-0000-0000-000006000000}" name="Description" dataDxfId="63"/>
    <tableColumn id="7" xr3:uid="{00000000-0010-0000-0000-000007000000}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I2:O29" totalsRowShown="0" headerRowDxfId="61" dataDxfId="59" headerRowBorderDxfId="60" tableBorderDxfId="58" totalsRowBorderDxfId="57">
  <autoFilter ref="I2:O2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intID" dataDxfId="56"/>
    <tableColumn id="2" xr3:uid="{00000000-0010-0000-0100-000002000000}" name="Easting" dataDxfId="55"/>
    <tableColumn id="3" xr3:uid="{00000000-0010-0000-0100-000003000000}" name="Northing" dataDxfId="54"/>
    <tableColumn id="4" xr3:uid="{00000000-0010-0000-0100-000004000000}" name="KnownZ" dataDxfId="53"/>
    <tableColumn id="5" xr3:uid="{00000000-0010-0000-0100-000005000000}" name="LaserZ" dataDxfId="52"/>
    <tableColumn id="6" xr3:uid="{00000000-0010-0000-0100-000006000000}" name="Description" dataDxfId="51"/>
    <tableColumn id="7" xr3:uid="{00000000-0010-0000-0100-000007000000}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12" displayName="Table212" ref="Q2:W29" totalsRowShown="0" headerRowDxfId="49" dataDxfId="47" headerRowBorderDxfId="48" tableBorderDxfId="46" totalsRowBorderDxfId="45">
  <autoFilter ref="Q2:W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intID" dataDxfId="44"/>
    <tableColumn id="2" xr3:uid="{00000000-0010-0000-0200-000002000000}" name="Easting" dataDxfId="43"/>
    <tableColumn id="3" xr3:uid="{00000000-0010-0000-0200-000003000000}" name="Northing" dataDxfId="42"/>
    <tableColumn id="4" xr3:uid="{00000000-0010-0000-0200-000004000000}" name="KnownZ" dataDxfId="41"/>
    <tableColumn id="5" xr3:uid="{00000000-0010-0000-0200-000005000000}" name="DEMZ" dataDxfId="40"/>
    <tableColumn id="6" xr3:uid="{00000000-0010-0000-0200-000006000000}" name="Description" dataDxfId="39"/>
    <tableColumn id="7" xr3:uid="{00000000-0010-0000-0200-000007000000}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" displayName="Table3" ref="A2:H22" totalsRowShown="0" headerRowDxfId="37" dataDxfId="35" headerRowBorderDxfId="36" tableBorderDxfId="34" totalsRowBorderDxfId="33">
  <autoFilter ref="A2:H2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3:H39">
    <sortCondition ref="A2"/>
  </sortState>
  <tableColumns count="8">
    <tableColumn id="1" xr3:uid="{00000000-0010-0000-0300-000001000000}" name="PointID" dataDxfId="32"/>
    <tableColumn id="2" xr3:uid="{00000000-0010-0000-0300-000002000000}" name="Easting" dataDxfId="31"/>
    <tableColumn id="3" xr3:uid="{00000000-0010-0000-0300-000003000000}" name="Northing" dataDxfId="30"/>
    <tableColumn id="4" xr3:uid="{00000000-0010-0000-0300-000004000000}" name="KnownZ" dataDxfId="29"/>
    <tableColumn id="5" xr3:uid="{00000000-0010-0000-0300-000005000000}" name="LaserZ" dataDxfId="28"/>
    <tableColumn id="6" xr3:uid="{00000000-0010-0000-0300-000006000000}" name="Description" dataDxfId="27"/>
    <tableColumn id="7" xr3:uid="{00000000-0010-0000-0300-000007000000}" name="DeltaZ" dataDxfId="26"/>
    <tableColumn id="8" xr3:uid="{00000000-0010-0000-0300-000008000000}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7" displayName="Table7" ref="S2:Y3" totalsRowShown="0" headerRowDxfId="24" dataDxfId="22" headerRowBorderDxfId="23" tableBorderDxfId="21" totalsRowBorderDxfId="20">
  <autoFilter ref="S2:Y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S3:Y23">
    <sortCondition ref="S3"/>
  </sortState>
  <tableColumns count="7">
    <tableColumn id="1" xr3:uid="{00000000-0010-0000-0400-000001000000}" name="PointID" dataDxfId="19"/>
    <tableColumn id="2" xr3:uid="{00000000-0010-0000-0400-000002000000}" name="Easting" dataDxfId="18"/>
    <tableColumn id="3" xr3:uid="{00000000-0010-0000-0400-000003000000}" name="Northing" dataDxfId="17"/>
    <tableColumn id="4" xr3:uid="{00000000-0010-0000-0400-000004000000}" name="KnownZ" dataDxfId="16"/>
    <tableColumn id="5" xr3:uid="{00000000-0010-0000-0400-000005000000}" name="LaserZ" dataDxfId="15"/>
    <tableColumn id="6" xr3:uid="{00000000-0010-0000-0400-000006000000}" name="Description" dataDxfId="14"/>
    <tableColumn id="7" xr3:uid="{00000000-0010-0000-0400-000007000000}" name="DeltaZ" dataDxfId="13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37" displayName="Table37" ref="J2:Q22" totalsRowShown="0" headerRowDxfId="12" dataDxfId="10" headerRowBorderDxfId="11" tableBorderDxfId="9" totalsRowBorderDxfId="8">
  <sortState xmlns:xlrd2="http://schemas.microsoft.com/office/spreadsheetml/2017/richdata2" ref="J3:Q39">
    <sortCondition ref="J2"/>
  </sortState>
  <tableColumns count="8">
    <tableColumn id="1" xr3:uid="{00000000-0010-0000-0500-000001000000}" name="PointID" dataDxfId="7"/>
    <tableColumn id="2" xr3:uid="{00000000-0010-0000-0500-000002000000}" name="Easting" dataDxfId="6"/>
    <tableColumn id="3" xr3:uid="{00000000-0010-0000-0500-000003000000}" name="Northing" dataDxfId="5"/>
    <tableColumn id="4" xr3:uid="{00000000-0010-0000-0500-000004000000}" name="KnownZ" dataDxfId="4"/>
    <tableColumn id="5" xr3:uid="{00000000-0010-0000-0500-000005000000}" name="DEMZ" dataDxfId="3"/>
    <tableColumn id="6" xr3:uid="{00000000-0010-0000-0500-000006000000}" name="Description" dataDxfId="2"/>
    <tableColumn id="7" xr3:uid="{00000000-0010-0000-0500-000007000000}" name="DeltaZ" dataDxfId="1">
      <calculatedColumnFormula>Table37[[#This Row],[DEMZ]]-Table37[[#This Row],[KnownZ]]</calculatedColumnFormula>
    </tableColumn>
    <tableColumn id="8" xr3:uid="{00000000-0010-0000-0500-000008000000}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A11" sqref="A11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7">
        <f>COUNT(Coordinates!G:G)</f>
        <v>47</v>
      </c>
      <c r="C1" s="2" t="s">
        <v>17</v>
      </c>
      <c r="D1" s="7">
        <f>COUNT(Vegetated!Y:Y)</f>
        <v>1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43" t="s">
        <v>25</v>
      </c>
      <c r="B3" s="43"/>
      <c r="C3" s="43"/>
      <c r="D3" s="43"/>
      <c r="E3" s="43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27</v>
      </c>
      <c r="C5" s="5">
        <f>SQRT(SUMSQ('Non-vegetated'!G:G)/COUNT('Non-vegetated'!G:G))</f>
        <v>0.18001748886232216</v>
      </c>
      <c r="D5" s="5">
        <f>C5*1.96</f>
        <v>0.35283427817015145</v>
      </c>
      <c r="E5" s="5"/>
      <c r="F5"/>
    </row>
    <row r="6" spans="1:16" x14ac:dyDescent="0.25">
      <c r="A6" s="6" t="s">
        <v>22</v>
      </c>
      <c r="B6" s="7">
        <f>COUNT('Non-vegetated'!O:O)</f>
        <v>27</v>
      </c>
      <c r="C6" s="8">
        <f>SQRT(SUMSQ('Non-vegetated'!O:O)/COUNT('Non-vegetated'!O:O))</f>
        <v>0.18001748886232216</v>
      </c>
      <c r="D6" s="8">
        <f t="shared" ref="D6:D7" si="0">C6*1.96</f>
        <v>0.35283427817015145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27</v>
      </c>
      <c r="C7" s="5">
        <f>SQRT(SUMSQ('Non-vegetated'!W:W)/COUNT('Non-vegetated'!W:W))</f>
        <v>0.1803684500620282</v>
      </c>
      <c r="D7" s="5">
        <f t="shared" si="0"/>
        <v>0.35352216212157528</v>
      </c>
      <c r="E7" s="5"/>
      <c r="F7"/>
    </row>
    <row r="8" spans="1:16" ht="15" customHeight="1" x14ac:dyDescent="0.25">
      <c r="A8" s="6" t="s">
        <v>24</v>
      </c>
      <c r="B8" s="7">
        <f>COUNT(Vegetated!G:G)</f>
        <v>20</v>
      </c>
      <c r="C8" s="8">
        <f>SQRT(SUMSQ(Vegetated!G:G)/COUNT(Vegetated!G:G))</f>
        <v>0.18898002539951145</v>
      </c>
      <c r="D8" s="8"/>
      <c r="E8" s="8">
        <f>_xlfn.PERCENTILE.INC(Vegetated!H:H,0.95)</f>
        <v>0.37255000000000005</v>
      </c>
      <c r="F8"/>
    </row>
    <row r="9" spans="1:16" x14ac:dyDescent="0.25">
      <c r="A9" s="3" t="s">
        <v>28</v>
      </c>
      <c r="B9" s="4">
        <f>COUNT(Vegetated!P:P)</f>
        <v>20</v>
      </c>
      <c r="C9" s="5">
        <f>SQRT(SUMSQ(Vegetated!P:P)/COUNT(Vegetated!P:P))</f>
        <v>0.18953996939957996</v>
      </c>
      <c r="D9" s="5"/>
      <c r="E9" s="5">
        <f>_xlfn.PERCENTILE.INC(Vegetated!Q:Q,0.95)</f>
        <v>0.36574999999981517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2">
    <mergeCell ref="H11:P1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workbookViewId="0">
      <selection activeCell="A51" sqref="A51"/>
    </sheetView>
  </sheetViews>
  <sheetFormatPr defaultRowHeight="15" x14ac:dyDescent="0.25"/>
  <cols>
    <col min="1" max="1" width="13.42578125" style="1" bestFit="1" customWidth="1"/>
    <col min="2" max="2" width="14.42578125" style="10" customWidth="1"/>
    <col min="3" max="3" width="11.5703125" style="10" bestFit="1" customWidth="1"/>
    <col min="4" max="4" width="8.85546875" style="10" bestFit="1" customWidth="1"/>
    <col min="5" max="5" width="8.5703125" style="10" bestFit="1" customWidth="1"/>
    <col min="6" max="6" width="15.42578125" style="1" customWidth="1"/>
    <col min="7" max="7" width="7.28515625" style="10" bestFit="1" customWidth="1"/>
    <col min="8" max="8" width="9.42578125" style="10" bestFit="1" customWidth="1"/>
    <col min="9" max="16384" width="9.140625" style="1"/>
  </cols>
  <sheetData>
    <row r="1" spans="1:8" x14ac:dyDescent="0.25">
      <c r="A1" s="44" t="s">
        <v>29</v>
      </c>
      <c r="B1" s="45"/>
      <c r="C1" s="45"/>
      <c r="D1" s="45"/>
      <c r="E1" s="45"/>
      <c r="F1" s="45"/>
      <c r="G1" s="45"/>
      <c r="H1" s="46"/>
    </row>
    <row r="2" spans="1:8" x14ac:dyDescent="0.25">
      <c r="A2" s="2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" t="s">
        <v>5</v>
      </c>
      <c r="G2" s="9" t="s">
        <v>6</v>
      </c>
      <c r="H2" s="9" t="s">
        <v>7</v>
      </c>
    </row>
    <row r="3" spans="1:8" x14ac:dyDescent="0.25">
      <c r="A3" s="25" t="s">
        <v>30</v>
      </c>
      <c r="B3" s="26">
        <v>19699232.605999999</v>
      </c>
      <c r="C3" s="26">
        <v>547832.5</v>
      </c>
      <c r="D3" s="26">
        <v>1218.6880000000001</v>
      </c>
      <c r="E3" s="26">
        <v>1218.7260000000001</v>
      </c>
      <c r="F3" s="27" t="s">
        <v>53</v>
      </c>
      <c r="G3" s="28">
        <v>3.7999999999999999E-2</v>
      </c>
      <c r="H3" s="5">
        <f>ABS(G3)</f>
        <v>3.7999999999999999E-2</v>
      </c>
    </row>
    <row r="4" spans="1:8" x14ac:dyDescent="0.25">
      <c r="A4" s="6" t="s">
        <v>31</v>
      </c>
      <c r="B4" s="15">
        <v>19746135.463</v>
      </c>
      <c r="C4" s="15">
        <v>488109.53200000001</v>
      </c>
      <c r="D4" s="15">
        <v>987.46699999999998</v>
      </c>
      <c r="E4" s="15">
        <v>987.40899999999999</v>
      </c>
      <c r="F4" s="16" t="s">
        <v>53</v>
      </c>
      <c r="G4" s="17">
        <v>-5.8000000000000003E-2</v>
      </c>
      <c r="H4" s="8">
        <f t="shared" ref="H4:H29" si="0">ABS(G4)</f>
        <v>5.8000000000000003E-2</v>
      </c>
    </row>
    <row r="5" spans="1:8" x14ac:dyDescent="0.25">
      <c r="A5" s="25" t="s">
        <v>32</v>
      </c>
      <c r="B5" s="26">
        <v>19768183.870999999</v>
      </c>
      <c r="C5" s="26">
        <v>513083.34899999999</v>
      </c>
      <c r="D5" s="26">
        <v>1184.6849999999999</v>
      </c>
      <c r="E5" s="26">
        <v>1184.8330000000001</v>
      </c>
      <c r="F5" s="27" t="s">
        <v>53</v>
      </c>
      <c r="G5" s="28">
        <v>0.14799999999999999</v>
      </c>
      <c r="H5" s="5">
        <f t="shared" si="0"/>
        <v>0.14799999999999999</v>
      </c>
    </row>
    <row r="6" spans="1:8" x14ac:dyDescent="0.25">
      <c r="A6" s="6" t="s">
        <v>33</v>
      </c>
      <c r="B6" s="15">
        <v>19797368.633000001</v>
      </c>
      <c r="C6" s="15">
        <v>511515.60600000003</v>
      </c>
      <c r="D6" s="15">
        <v>1031.491</v>
      </c>
      <c r="E6" s="15">
        <v>1031.5519999999999</v>
      </c>
      <c r="F6" s="16" t="s">
        <v>53</v>
      </c>
      <c r="G6" s="17">
        <v>6.0999999999999999E-2</v>
      </c>
      <c r="H6" s="8">
        <f t="shared" si="0"/>
        <v>6.0999999999999999E-2</v>
      </c>
    </row>
    <row r="7" spans="1:8" x14ac:dyDescent="0.25">
      <c r="A7" s="25" t="s">
        <v>34</v>
      </c>
      <c r="B7" s="26">
        <v>19766394.747000001</v>
      </c>
      <c r="C7" s="26">
        <v>542933.245</v>
      </c>
      <c r="D7" s="26">
        <v>1051.4849999999999</v>
      </c>
      <c r="E7" s="26">
        <v>1051.518</v>
      </c>
      <c r="F7" s="27" t="s">
        <v>53</v>
      </c>
      <c r="G7" s="28">
        <v>3.3000000000000002E-2</v>
      </c>
      <c r="H7" s="5">
        <f t="shared" si="0"/>
        <v>3.3000000000000002E-2</v>
      </c>
    </row>
    <row r="8" spans="1:8" x14ac:dyDescent="0.25">
      <c r="A8" s="6" t="s">
        <v>35</v>
      </c>
      <c r="B8" s="17">
        <v>19704103.230999999</v>
      </c>
      <c r="C8" s="17">
        <v>513643.51500000001</v>
      </c>
      <c r="D8" s="17">
        <v>1202.3399999999999</v>
      </c>
      <c r="E8" s="17">
        <v>1202.4749999999999</v>
      </c>
      <c r="F8" s="16" t="s">
        <v>53</v>
      </c>
      <c r="G8" s="17">
        <v>0.13500000000000001</v>
      </c>
      <c r="H8" s="8">
        <f t="shared" si="0"/>
        <v>0.13500000000000001</v>
      </c>
    </row>
    <row r="9" spans="1:8" x14ac:dyDescent="0.25">
      <c r="A9" s="25" t="s">
        <v>36</v>
      </c>
      <c r="B9" s="28">
        <v>19795944.984999999</v>
      </c>
      <c r="C9" s="28">
        <v>485310.58299999998</v>
      </c>
      <c r="D9" s="28">
        <v>911.61099999999999</v>
      </c>
      <c r="E9" s="28">
        <v>911.41200000000003</v>
      </c>
      <c r="F9" s="27" t="s">
        <v>53</v>
      </c>
      <c r="G9" s="28">
        <v>-0.19900000000000001</v>
      </c>
      <c r="H9" s="5">
        <f t="shared" si="0"/>
        <v>0.19900000000000001</v>
      </c>
    </row>
    <row r="10" spans="1:8" x14ac:dyDescent="0.25">
      <c r="A10" s="6" t="s">
        <v>37</v>
      </c>
      <c r="B10" s="17">
        <v>19747288.614999998</v>
      </c>
      <c r="C10" s="17">
        <v>441080.14399999997</v>
      </c>
      <c r="D10" s="17">
        <v>1271.0550000000001</v>
      </c>
      <c r="E10" s="17">
        <v>1270.921</v>
      </c>
      <c r="F10" s="16" t="s">
        <v>53</v>
      </c>
      <c r="G10" s="17">
        <v>-0.13400000000000001</v>
      </c>
      <c r="H10" s="8">
        <f t="shared" si="0"/>
        <v>0.13400000000000001</v>
      </c>
    </row>
    <row r="11" spans="1:8" x14ac:dyDescent="0.25">
      <c r="A11" s="25" t="s">
        <v>38</v>
      </c>
      <c r="B11" s="28">
        <v>19719965.469000001</v>
      </c>
      <c r="C11" s="28">
        <v>484045.82299999997</v>
      </c>
      <c r="D11" s="28">
        <v>1071.0350000000001</v>
      </c>
      <c r="E11" s="28">
        <v>1070.8610000000001</v>
      </c>
      <c r="F11" s="27" t="s">
        <v>53</v>
      </c>
      <c r="G11" s="28">
        <v>-0.17399999999999999</v>
      </c>
      <c r="H11" s="5">
        <f t="shared" si="0"/>
        <v>0.17399999999999999</v>
      </c>
    </row>
    <row r="12" spans="1:8" x14ac:dyDescent="0.25">
      <c r="A12" s="6" t="s">
        <v>39</v>
      </c>
      <c r="B12" s="17">
        <v>19710005.857999999</v>
      </c>
      <c r="C12" s="17">
        <v>474463.01799999998</v>
      </c>
      <c r="D12" s="17">
        <v>1076.441</v>
      </c>
      <c r="E12" s="17">
        <v>1076.192</v>
      </c>
      <c r="F12" s="16" t="s">
        <v>53</v>
      </c>
      <c r="G12" s="17">
        <v>-0.249</v>
      </c>
      <c r="H12" s="8">
        <f t="shared" si="0"/>
        <v>0.249</v>
      </c>
    </row>
    <row r="13" spans="1:8" x14ac:dyDescent="0.25">
      <c r="A13" s="25" t="s">
        <v>40</v>
      </c>
      <c r="B13" s="28">
        <v>19853096.579999998</v>
      </c>
      <c r="C13" s="28">
        <v>454403.14199999999</v>
      </c>
      <c r="D13" s="28">
        <v>991.17600000000004</v>
      </c>
      <c r="E13" s="28">
        <v>991.44500000000005</v>
      </c>
      <c r="F13" s="27" t="s">
        <v>53</v>
      </c>
      <c r="G13" s="28">
        <v>0.26900000000000002</v>
      </c>
      <c r="H13" s="5">
        <f t="shared" si="0"/>
        <v>0.26900000000000002</v>
      </c>
    </row>
    <row r="14" spans="1:8" x14ac:dyDescent="0.25">
      <c r="A14" s="6" t="s">
        <v>41</v>
      </c>
      <c r="B14" s="17">
        <v>19831930.829999998</v>
      </c>
      <c r="C14" s="17">
        <v>509162.72399999999</v>
      </c>
      <c r="D14" s="17">
        <v>921.97</v>
      </c>
      <c r="E14" s="17">
        <v>922.16800000000001</v>
      </c>
      <c r="F14" s="16" t="s">
        <v>53</v>
      </c>
      <c r="G14" s="17">
        <v>0.19800000000000001</v>
      </c>
      <c r="H14" s="8">
        <f t="shared" si="0"/>
        <v>0.19800000000000001</v>
      </c>
    </row>
    <row r="15" spans="1:8" x14ac:dyDescent="0.25">
      <c r="A15" s="25" t="s">
        <v>42</v>
      </c>
      <c r="B15" s="28">
        <v>19917560.272999998</v>
      </c>
      <c r="C15" s="28">
        <v>558307.94099999999</v>
      </c>
      <c r="D15" s="28">
        <v>785.06500000000005</v>
      </c>
      <c r="E15" s="28">
        <v>785.12300000000005</v>
      </c>
      <c r="F15" s="27" t="s">
        <v>53</v>
      </c>
      <c r="G15" s="28">
        <v>5.8000000000000003E-2</v>
      </c>
      <c r="H15" s="5">
        <f t="shared" si="0"/>
        <v>5.8000000000000003E-2</v>
      </c>
    </row>
    <row r="16" spans="1:8" x14ac:dyDescent="0.25">
      <c r="A16" s="6" t="s">
        <v>43</v>
      </c>
      <c r="B16" s="17">
        <v>19946118.581999999</v>
      </c>
      <c r="C16" s="17">
        <v>548673.39800000004</v>
      </c>
      <c r="D16" s="17">
        <v>708.33600000000001</v>
      </c>
      <c r="E16" s="17">
        <v>708.37699999999995</v>
      </c>
      <c r="F16" s="16" t="s">
        <v>53</v>
      </c>
      <c r="G16" s="17">
        <v>4.1000000000000002E-2</v>
      </c>
      <c r="H16" s="8">
        <f t="shared" si="0"/>
        <v>4.1000000000000002E-2</v>
      </c>
    </row>
    <row r="17" spans="1:8" x14ac:dyDescent="0.25">
      <c r="A17" s="25" t="s">
        <v>44</v>
      </c>
      <c r="B17" s="28">
        <v>19961698.302999999</v>
      </c>
      <c r="C17" s="28">
        <v>548586.32799999998</v>
      </c>
      <c r="D17" s="28">
        <v>583.68499999999995</v>
      </c>
      <c r="E17" s="28">
        <v>583.71500000000003</v>
      </c>
      <c r="F17" s="27" t="s">
        <v>53</v>
      </c>
      <c r="G17" s="26">
        <v>0.03</v>
      </c>
      <c r="H17" s="5">
        <f t="shared" si="0"/>
        <v>0.03</v>
      </c>
    </row>
    <row r="18" spans="1:8" x14ac:dyDescent="0.25">
      <c r="A18" s="6" t="s">
        <v>45</v>
      </c>
      <c r="B18" s="17">
        <v>19965972.094000001</v>
      </c>
      <c r="C18" s="17">
        <v>491978.09499999997</v>
      </c>
      <c r="D18" s="17">
        <v>584.46600000000001</v>
      </c>
      <c r="E18" s="17">
        <v>584.41399999999999</v>
      </c>
      <c r="F18" s="16" t="s">
        <v>53</v>
      </c>
      <c r="G18" s="15">
        <v>-5.1999999999999998E-2</v>
      </c>
      <c r="H18" s="8">
        <f t="shared" si="0"/>
        <v>5.1999999999999998E-2</v>
      </c>
    </row>
    <row r="19" spans="1:8" x14ac:dyDescent="0.25">
      <c r="A19" s="25" t="s">
        <v>46</v>
      </c>
      <c r="B19" s="28">
        <v>19902483.442000002</v>
      </c>
      <c r="C19" s="28">
        <v>551123.93500000006</v>
      </c>
      <c r="D19" s="28">
        <v>717.51599999999996</v>
      </c>
      <c r="E19" s="28">
        <v>717.63499999999999</v>
      </c>
      <c r="F19" s="27" t="s">
        <v>53</v>
      </c>
      <c r="G19" s="26">
        <v>0.11899999999999999</v>
      </c>
      <c r="H19" s="5">
        <f t="shared" si="0"/>
        <v>0.11899999999999999</v>
      </c>
    </row>
    <row r="20" spans="1:8" x14ac:dyDescent="0.25">
      <c r="A20" s="6" t="s">
        <v>47</v>
      </c>
      <c r="B20" s="17">
        <v>19933655.589000002</v>
      </c>
      <c r="C20" s="17">
        <v>498843.56199999998</v>
      </c>
      <c r="D20" s="17">
        <v>774.39400000000001</v>
      </c>
      <c r="E20" s="17">
        <v>774.31799999999998</v>
      </c>
      <c r="F20" s="16" t="s">
        <v>53</v>
      </c>
      <c r="G20" s="15">
        <v>-7.5999999999999998E-2</v>
      </c>
      <c r="H20" s="8">
        <f t="shared" si="0"/>
        <v>7.5999999999999998E-2</v>
      </c>
    </row>
    <row r="21" spans="1:8" x14ac:dyDescent="0.25">
      <c r="A21" s="25" t="s">
        <v>48</v>
      </c>
      <c r="B21" s="28">
        <v>19931441.877999999</v>
      </c>
      <c r="C21" s="28">
        <v>466448.30599999998</v>
      </c>
      <c r="D21" s="28">
        <v>647.649</v>
      </c>
      <c r="E21" s="28">
        <v>648.05899999999997</v>
      </c>
      <c r="F21" s="27" t="s">
        <v>53</v>
      </c>
      <c r="G21" s="26">
        <v>0.41</v>
      </c>
      <c r="H21" s="5">
        <f t="shared" si="0"/>
        <v>0.41</v>
      </c>
    </row>
    <row r="22" spans="1:8" x14ac:dyDescent="0.25">
      <c r="A22" s="6" t="s">
        <v>49</v>
      </c>
      <c r="B22" s="17">
        <v>19822615.414999999</v>
      </c>
      <c r="C22" s="17">
        <v>472549.40700000001</v>
      </c>
      <c r="D22" s="17">
        <v>845.69200000000001</v>
      </c>
      <c r="E22" s="17">
        <v>845.39</v>
      </c>
      <c r="F22" s="16" t="s">
        <v>53</v>
      </c>
      <c r="G22" s="15">
        <v>-0.30199999999999999</v>
      </c>
      <c r="H22" s="8">
        <f t="shared" si="0"/>
        <v>0.30199999999999999</v>
      </c>
    </row>
    <row r="23" spans="1:8" x14ac:dyDescent="0.25">
      <c r="A23" s="25" t="s">
        <v>50</v>
      </c>
      <c r="B23" s="28">
        <v>19884927.588</v>
      </c>
      <c r="C23" s="28">
        <v>498838.30900000001</v>
      </c>
      <c r="D23" s="28">
        <v>843.60799999999995</v>
      </c>
      <c r="E23" s="28">
        <v>843.46400000000006</v>
      </c>
      <c r="F23" s="27" t="s">
        <v>53</v>
      </c>
      <c r="G23" s="26">
        <v>-0.14399999999999999</v>
      </c>
      <c r="H23" s="5">
        <f t="shared" si="0"/>
        <v>0.14399999999999999</v>
      </c>
    </row>
    <row r="24" spans="1:8" x14ac:dyDescent="0.25">
      <c r="A24" s="6" t="s">
        <v>51</v>
      </c>
      <c r="B24" s="17">
        <v>19903470.612</v>
      </c>
      <c r="C24" s="17">
        <v>525483.71799999999</v>
      </c>
      <c r="D24" s="17">
        <v>858.48199999999997</v>
      </c>
      <c r="E24" s="17">
        <v>858.43100000000004</v>
      </c>
      <c r="F24" s="16" t="s">
        <v>53</v>
      </c>
      <c r="G24" s="15">
        <v>-5.0999999999999997E-2</v>
      </c>
      <c r="H24" s="8">
        <f t="shared" si="0"/>
        <v>5.0999999999999997E-2</v>
      </c>
    </row>
    <row r="25" spans="1:8" x14ac:dyDescent="0.25">
      <c r="A25" s="25" t="s">
        <v>52</v>
      </c>
      <c r="B25" s="28">
        <v>19885683.807999998</v>
      </c>
      <c r="C25" s="28">
        <v>562471.71600000001</v>
      </c>
      <c r="D25" s="28">
        <v>719.91700000000003</v>
      </c>
      <c r="E25" s="28">
        <v>720.00199999999995</v>
      </c>
      <c r="F25" s="27" t="s">
        <v>53</v>
      </c>
      <c r="G25" s="26">
        <v>8.5000000000000006E-2</v>
      </c>
      <c r="H25" s="5">
        <f t="shared" si="0"/>
        <v>8.5000000000000006E-2</v>
      </c>
    </row>
    <row r="26" spans="1:8" x14ac:dyDescent="0.25">
      <c r="A26" s="6" t="s">
        <v>74</v>
      </c>
      <c r="B26" s="17">
        <v>19767173.296</v>
      </c>
      <c r="C26" s="17">
        <v>535139.56000000006</v>
      </c>
      <c r="D26" s="17">
        <v>1144.7650000000001</v>
      </c>
      <c r="E26" s="17">
        <v>1144.6220000000001</v>
      </c>
      <c r="F26" s="16" t="s">
        <v>53</v>
      </c>
      <c r="G26" s="15">
        <v>-0.14299999999999999</v>
      </c>
      <c r="H26" s="8">
        <f t="shared" si="0"/>
        <v>0.14299999999999999</v>
      </c>
    </row>
    <row r="27" spans="1:8" x14ac:dyDescent="0.25">
      <c r="A27" s="25" t="s">
        <v>75</v>
      </c>
      <c r="B27" s="28">
        <v>19941726.25</v>
      </c>
      <c r="C27" s="28">
        <v>547843.86600000004</v>
      </c>
      <c r="D27" s="28">
        <v>808.07299999999998</v>
      </c>
      <c r="E27" s="28">
        <v>808.06600000000003</v>
      </c>
      <c r="F27" s="27" t="s">
        <v>53</v>
      </c>
      <c r="G27" s="26">
        <v>-7.0000000000000001E-3</v>
      </c>
      <c r="H27" s="5">
        <f t="shared" si="0"/>
        <v>7.0000000000000001E-3</v>
      </c>
    </row>
    <row r="28" spans="1:8" x14ac:dyDescent="0.25">
      <c r="A28" s="6" t="s">
        <v>76</v>
      </c>
      <c r="B28" s="17">
        <v>19767148.162999999</v>
      </c>
      <c r="C28" s="17">
        <v>535095.67799999996</v>
      </c>
      <c r="D28" s="17">
        <v>1145.047</v>
      </c>
      <c r="E28" s="17">
        <v>1145.1400000000001</v>
      </c>
      <c r="F28" s="16" t="s">
        <v>53</v>
      </c>
      <c r="G28" s="15">
        <v>9.2999999999999999E-2</v>
      </c>
      <c r="H28" s="8">
        <f t="shared" si="0"/>
        <v>9.2999999999999999E-2</v>
      </c>
    </row>
    <row r="29" spans="1:8" x14ac:dyDescent="0.25">
      <c r="A29" s="25" t="s">
        <v>77</v>
      </c>
      <c r="B29" s="28">
        <v>19831875.602000002</v>
      </c>
      <c r="C29" s="28">
        <v>509150.98300000001</v>
      </c>
      <c r="D29" s="28">
        <v>922.57100000000003</v>
      </c>
      <c r="E29" s="28">
        <v>923.03599999999994</v>
      </c>
      <c r="F29" s="27" t="s">
        <v>53</v>
      </c>
      <c r="G29" s="26">
        <v>0.46500000000000002</v>
      </c>
      <c r="H29" s="5">
        <f t="shared" si="0"/>
        <v>0.46500000000000002</v>
      </c>
    </row>
    <row r="30" spans="1:8" x14ac:dyDescent="0.25">
      <c r="A30" s="6" t="s">
        <v>54</v>
      </c>
      <c r="B30" s="17">
        <v>19704456.774999999</v>
      </c>
      <c r="C30" s="17">
        <v>513855.364</v>
      </c>
      <c r="D30" s="17">
        <v>1205.5519999999999</v>
      </c>
      <c r="E30" s="17">
        <v>1205.798</v>
      </c>
      <c r="F30" s="8" t="s">
        <v>73</v>
      </c>
      <c r="G30" s="8">
        <v>0.246</v>
      </c>
      <c r="H30" s="8">
        <f>ABS(G30)</f>
        <v>0.246</v>
      </c>
    </row>
    <row r="31" spans="1:8" x14ac:dyDescent="0.25">
      <c r="A31" s="3" t="s">
        <v>55</v>
      </c>
      <c r="B31" s="36">
        <v>19720180.322000001</v>
      </c>
      <c r="C31" s="36">
        <v>483901.88299999997</v>
      </c>
      <c r="D31" s="36">
        <v>1067.5150000000001</v>
      </c>
      <c r="E31" s="36">
        <v>1067.4570000000001</v>
      </c>
      <c r="F31" s="5" t="s">
        <v>73</v>
      </c>
      <c r="G31" s="5">
        <v>-5.8000000000000003E-2</v>
      </c>
      <c r="H31" s="5">
        <f t="shared" ref="H31:H49" si="1">ABS(G31)</f>
        <v>5.8000000000000003E-2</v>
      </c>
    </row>
    <row r="32" spans="1:8" x14ac:dyDescent="0.25">
      <c r="A32" s="6" t="s">
        <v>56</v>
      </c>
      <c r="B32" s="17">
        <v>19797411.285999998</v>
      </c>
      <c r="C32" s="17">
        <v>486858.27600000001</v>
      </c>
      <c r="D32" s="17">
        <v>965.52499999999998</v>
      </c>
      <c r="E32" s="17">
        <v>965.45</v>
      </c>
      <c r="F32" s="8" t="s">
        <v>73</v>
      </c>
      <c r="G32" s="8">
        <v>-7.4999999999999997E-2</v>
      </c>
      <c r="H32" s="8">
        <f t="shared" si="1"/>
        <v>7.4999999999999997E-2</v>
      </c>
    </row>
    <row r="33" spans="1:8" x14ac:dyDescent="0.25">
      <c r="A33" s="3" t="s">
        <v>57</v>
      </c>
      <c r="B33" s="36">
        <v>19699076.563000001</v>
      </c>
      <c r="C33" s="36">
        <v>547219.41099999996</v>
      </c>
      <c r="D33" s="36">
        <v>1218.9739999999999</v>
      </c>
      <c r="E33" s="36">
        <v>1218.9259999999999</v>
      </c>
      <c r="F33" s="5" t="s">
        <v>73</v>
      </c>
      <c r="G33" s="5">
        <v>-4.8000000000000001E-2</v>
      </c>
      <c r="H33" s="5">
        <f t="shared" si="1"/>
        <v>4.8000000000000001E-2</v>
      </c>
    </row>
    <row r="34" spans="1:8" x14ac:dyDescent="0.25">
      <c r="A34" s="6" t="s">
        <v>58</v>
      </c>
      <c r="B34" s="17">
        <v>19852392.923</v>
      </c>
      <c r="C34" s="17">
        <v>454269.32699999999</v>
      </c>
      <c r="D34" s="17">
        <v>1003.514</v>
      </c>
      <c r="E34" s="17">
        <v>1003.509</v>
      </c>
      <c r="F34" s="8" t="s">
        <v>73</v>
      </c>
      <c r="G34" s="8">
        <v>-5.0000000000000001E-3</v>
      </c>
      <c r="H34" s="8">
        <f t="shared" si="1"/>
        <v>5.0000000000000001E-3</v>
      </c>
    </row>
    <row r="35" spans="1:8" x14ac:dyDescent="0.25">
      <c r="A35" s="3" t="s">
        <v>59</v>
      </c>
      <c r="B35" s="36">
        <v>19746723.252</v>
      </c>
      <c r="C35" s="36">
        <v>449334.82699999999</v>
      </c>
      <c r="D35" s="36">
        <v>1220.152</v>
      </c>
      <c r="E35" s="36">
        <v>1220.251</v>
      </c>
      <c r="F35" s="5" t="s">
        <v>73</v>
      </c>
      <c r="G35" s="5">
        <v>9.9000000000000005E-2</v>
      </c>
      <c r="H35" s="5">
        <f t="shared" si="1"/>
        <v>9.9000000000000005E-2</v>
      </c>
    </row>
    <row r="36" spans="1:8" x14ac:dyDescent="0.25">
      <c r="A36" s="6" t="s">
        <v>60</v>
      </c>
      <c r="B36" s="17">
        <v>19746212.870999999</v>
      </c>
      <c r="C36" s="17">
        <v>488216.96799999999</v>
      </c>
      <c r="D36" s="17">
        <v>988.02599999999995</v>
      </c>
      <c r="E36" s="17">
        <v>988.03399999999999</v>
      </c>
      <c r="F36" s="8" t="s">
        <v>73</v>
      </c>
      <c r="G36" s="8">
        <v>8.0000000000000002E-3</v>
      </c>
      <c r="H36" s="8">
        <f t="shared" si="1"/>
        <v>8.0000000000000002E-3</v>
      </c>
    </row>
    <row r="37" spans="1:8" x14ac:dyDescent="0.25">
      <c r="A37" s="3" t="s">
        <v>61</v>
      </c>
      <c r="B37" s="36">
        <v>19767706.190000001</v>
      </c>
      <c r="C37" s="36">
        <v>513143.66399999999</v>
      </c>
      <c r="D37" s="36">
        <v>1181.787</v>
      </c>
      <c r="E37" s="36">
        <v>1181.713</v>
      </c>
      <c r="F37" s="5" t="s">
        <v>73</v>
      </c>
      <c r="G37" s="5">
        <v>-7.3999999999999996E-2</v>
      </c>
      <c r="H37" s="5">
        <f t="shared" si="1"/>
        <v>7.3999999999999996E-2</v>
      </c>
    </row>
    <row r="38" spans="1:8" x14ac:dyDescent="0.25">
      <c r="A38" s="6" t="s">
        <v>62</v>
      </c>
      <c r="B38" s="17">
        <v>19766193.351</v>
      </c>
      <c r="C38" s="17">
        <v>542746.06299999997</v>
      </c>
      <c r="D38" s="17">
        <v>1057.5260000000001</v>
      </c>
      <c r="E38" s="17">
        <v>1057.5450000000001</v>
      </c>
      <c r="F38" s="8" t="s">
        <v>73</v>
      </c>
      <c r="G38" s="8">
        <v>1.9E-2</v>
      </c>
      <c r="H38" s="8">
        <f t="shared" si="1"/>
        <v>1.9E-2</v>
      </c>
    </row>
    <row r="39" spans="1:8" x14ac:dyDescent="0.25">
      <c r="A39" s="3" t="s">
        <v>63</v>
      </c>
      <c r="B39" s="36">
        <v>19708416.98</v>
      </c>
      <c r="C39" s="36">
        <v>474082.67</v>
      </c>
      <c r="D39" s="36">
        <v>1097.4269999999999</v>
      </c>
      <c r="E39" s="36">
        <v>1097.057</v>
      </c>
      <c r="F39" s="5" t="s">
        <v>73</v>
      </c>
      <c r="G39" s="5">
        <v>-0.37</v>
      </c>
      <c r="H39" s="5">
        <f t="shared" si="1"/>
        <v>0.37</v>
      </c>
    </row>
    <row r="40" spans="1:8" x14ac:dyDescent="0.25">
      <c r="A40" s="6" t="s">
        <v>64</v>
      </c>
      <c r="B40" s="17">
        <v>19822678.771000002</v>
      </c>
      <c r="C40" s="17">
        <v>472751.89299999998</v>
      </c>
      <c r="D40" s="17">
        <v>848.91399999999999</v>
      </c>
      <c r="E40" s="17">
        <v>848.49300000000005</v>
      </c>
      <c r="F40" s="8" t="s">
        <v>73</v>
      </c>
      <c r="G40" s="8">
        <v>-0.42099999999999999</v>
      </c>
      <c r="H40" s="8">
        <f t="shared" si="1"/>
        <v>0.42099999999999999</v>
      </c>
    </row>
    <row r="41" spans="1:8" x14ac:dyDescent="0.25">
      <c r="A41" s="3" t="s">
        <v>65</v>
      </c>
      <c r="B41" s="36">
        <v>19831747.484000001</v>
      </c>
      <c r="C41" s="36">
        <v>509024.97399999999</v>
      </c>
      <c r="D41" s="36">
        <v>924.24300000000005</v>
      </c>
      <c r="E41" s="36">
        <v>924.41300000000001</v>
      </c>
      <c r="F41" s="5" t="s">
        <v>73</v>
      </c>
      <c r="G41" s="5">
        <v>0.17</v>
      </c>
      <c r="H41" s="5">
        <f t="shared" si="1"/>
        <v>0.17</v>
      </c>
    </row>
    <row r="42" spans="1:8" x14ac:dyDescent="0.25">
      <c r="A42" s="6" t="s">
        <v>66</v>
      </c>
      <c r="B42" s="17">
        <v>19903641.484000001</v>
      </c>
      <c r="C42" s="17">
        <v>525583.61300000001</v>
      </c>
      <c r="D42" s="17">
        <v>858.66800000000001</v>
      </c>
      <c r="E42" s="17">
        <v>858.50699999999995</v>
      </c>
      <c r="F42" s="8" t="s">
        <v>73</v>
      </c>
      <c r="G42" s="8">
        <v>-0.161</v>
      </c>
      <c r="H42" s="8">
        <f t="shared" si="1"/>
        <v>0.161</v>
      </c>
    </row>
    <row r="43" spans="1:8" x14ac:dyDescent="0.25">
      <c r="A43" s="3" t="s">
        <v>67</v>
      </c>
      <c r="B43" s="36">
        <v>19933736.592</v>
      </c>
      <c r="C43" s="36">
        <v>498640.739</v>
      </c>
      <c r="D43" s="36">
        <v>772.43700000000001</v>
      </c>
      <c r="E43" s="36">
        <v>772.19500000000005</v>
      </c>
      <c r="F43" s="5" t="s">
        <v>73</v>
      </c>
      <c r="G43" s="5">
        <v>-0.24199999999999999</v>
      </c>
      <c r="H43" s="5">
        <f t="shared" si="1"/>
        <v>0.24199999999999999</v>
      </c>
    </row>
    <row r="44" spans="1:8" x14ac:dyDescent="0.25">
      <c r="A44" s="6" t="s">
        <v>68</v>
      </c>
      <c r="B44" s="17">
        <v>19961114.655999999</v>
      </c>
      <c r="C44" s="17">
        <v>549038.61399999994</v>
      </c>
      <c r="D44" s="17">
        <v>583.08500000000004</v>
      </c>
      <c r="E44" s="17">
        <v>583.14400000000001</v>
      </c>
      <c r="F44" s="8" t="s">
        <v>73</v>
      </c>
      <c r="G44" s="8">
        <v>5.8999999999999997E-2</v>
      </c>
      <c r="H44" s="8">
        <f t="shared" si="1"/>
        <v>5.8999999999999997E-2</v>
      </c>
    </row>
    <row r="45" spans="1:8" x14ac:dyDescent="0.25">
      <c r="A45" s="3" t="s">
        <v>69</v>
      </c>
      <c r="B45" s="36">
        <v>19931536.605</v>
      </c>
      <c r="C45" s="36">
        <v>466414.76799999998</v>
      </c>
      <c r="D45" s="36">
        <v>647.27499999999998</v>
      </c>
      <c r="E45" s="36">
        <v>647.62300000000005</v>
      </c>
      <c r="F45" s="5" t="s">
        <v>73</v>
      </c>
      <c r="G45" s="5">
        <v>0.34799999999999998</v>
      </c>
      <c r="H45" s="5">
        <f t="shared" si="1"/>
        <v>0.34799999999999998</v>
      </c>
    </row>
    <row r="46" spans="1:8" x14ac:dyDescent="0.25">
      <c r="A46" s="6" t="s">
        <v>70</v>
      </c>
      <c r="B46" s="17">
        <v>19965460.101</v>
      </c>
      <c r="C46" s="17">
        <v>491070.06900000002</v>
      </c>
      <c r="D46" s="17">
        <v>605.37800000000004</v>
      </c>
      <c r="E46" s="17">
        <v>605.14800000000002</v>
      </c>
      <c r="F46" s="8" t="s">
        <v>73</v>
      </c>
      <c r="G46" s="8">
        <v>-0.23</v>
      </c>
      <c r="H46" s="8">
        <f t="shared" si="1"/>
        <v>0.23</v>
      </c>
    </row>
    <row r="47" spans="1:8" x14ac:dyDescent="0.25">
      <c r="A47" s="3" t="s">
        <v>71</v>
      </c>
      <c r="B47" s="36">
        <v>19882901.521000002</v>
      </c>
      <c r="C47" s="36">
        <v>499464.16899999999</v>
      </c>
      <c r="D47" s="36">
        <v>830.697</v>
      </c>
      <c r="E47" s="36">
        <v>830.60900000000004</v>
      </c>
      <c r="F47" s="5" t="s">
        <v>73</v>
      </c>
      <c r="G47" s="5">
        <v>-8.7999999999999995E-2</v>
      </c>
      <c r="H47" s="5">
        <f t="shared" si="1"/>
        <v>8.7999999999999995E-2</v>
      </c>
    </row>
    <row r="48" spans="1:8" x14ac:dyDescent="0.25">
      <c r="A48" s="6" t="s">
        <v>72</v>
      </c>
      <c r="B48" s="17">
        <v>19902581.686999999</v>
      </c>
      <c r="C48" s="17">
        <v>550968.74699999997</v>
      </c>
      <c r="D48" s="17">
        <v>720.70799999999997</v>
      </c>
      <c r="E48" s="17">
        <v>720.72500000000002</v>
      </c>
      <c r="F48" s="8" t="s">
        <v>73</v>
      </c>
      <c r="G48" s="8">
        <v>1.7000000000000001E-2</v>
      </c>
      <c r="H48" s="8">
        <f t="shared" si="1"/>
        <v>1.7000000000000001E-2</v>
      </c>
    </row>
    <row r="49" spans="1:8" x14ac:dyDescent="0.25">
      <c r="A49" s="40" t="s">
        <v>78</v>
      </c>
      <c r="B49" s="5">
        <v>19793853.469999999</v>
      </c>
      <c r="C49" s="5">
        <v>489367.87800000003</v>
      </c>
      <c r="D49" s="5">
        <v>973.64499999999998</v>
      </c>
      <c r="E49" s="5">
        <v>973.52800000000002</v>
      </c>
      <c r="F49" s="5" t="s">
        <v>73</v>
      </c>
      <c r="G49" s="5">
        <v>-0.11700000000000001</v>
      </c>
      <c r="H49" s="5">
        <f t="shared" si="1"/>
        <v>0.11700000000000001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6"/>
  <sheetViews>
    <sheetView workbookViewId="0">
      <selection activeCell="A31" sqref="A31"/>
    </sheetView>
  </sheetViews>
  <sheetFormatPr defaultRowHeight="15" x14ac:dyDescent="0.25"/>
  <cols>
    <col min="1" max="1" width="12.85546875" style="1" bestFit="1" customWidth="1"/>
    <col min="2" max="2" width="12.5703125" style="10" bestFit="1" customWidth="1"/>
    <col min="3" max="3" width="13.85546875" style="10" bestFit="1" customWidth="1"/>
    <col min="4" max="4" width="13.42578125" style="10" bestFit="1" customWidth="1"/>
    <col min="5" max="5" width="12.28515625" style="10" bestFit="1" customWidth="1"/>
    <col min="6" max="6" width="16.42578125" style="1" bestFit="1" customWidth="1"/>
    <col min="7" max="7" width="11.85546875" style="10" bestFit="1" customWidth="1"/>
    <col min="8" max="8" width="2.7109375" style="1" customWidth="1"/>
    <col min="9" max="9" width="12.85546875" style="1" bestFit="1" customWidth="1"/>
    <col min="10" max="10" width="12.5703125" style="10" bestFit="1" customWidth="1"/>
    <col min="11" max="11" width="13.85546875" style="10" bestFit="1" customWidth="1"/>
    <col min="12" max="12" width="13.42578125" style="10" bestFit="1" customWidth="1"/>
    <col min="13" max="13" width="12.28515625" style="10" bestFit="1" customWidth="1"/>
    <col min="14" max="14" width="16.42578125" style="1" bestFit="1" customWidth="1"/>
    <col min="15" max="15" width="11.85546875" style="10" bestFit="1" customWidth="1"/>
    <col min="16" max="16" width="2.7109375" style="1" customWidth="1"/>
    <col min="17" max="17" width="12.85546875" style="1" bestFit="1" customWidth="1"/>
    <col min="18" max="18" width="12.5703125" style="10" bestFit="1" customWidth="1"/>
    <col min="19" max="19" width="13.85546875" style="10" bestFit="1" customWidth="1"/>
    <col min="20" max="20" width="13.42578125" style="10" bestFit="1" customWidth="1"/>
    <col min="21" max="21" width="12" style="10" bestFit="1" customWidth="1"/>
    <col min="22" max="22" width="16.42578125" style="1" bestFit="1" customWidth="1"/>
    <col min="23" max="23" width="11.85546875" style="10" bestFit="1" customWidth="1"/>
    <col min="24" max="16384" width="9.140625" style="1"/>
  </cols>
  <sheetData>
    <row r="1" spans="1:23" x14ac:dyDescent="0.25">
      <c r="A1" s="47" t="s">
        <v>8</v>
      </c>
      <c r="B1" s="47"/>
      <c r="C1" s="47"/>
      <c r="D1" s="47"/>
      <c r="E1" s="47"/>
      <c r="F1" s="47"/>
      <c r="G1" s="47"/>
      <c r="H1" s="11"/>
      <c r="I1" s="47" t="s">
        <v>9</v>
      </c>
      <c r="J1" s="47"/>
      <c r="K1" s="47"/>
      <c r="L1" s="47"/>
      <c r="M1" s="47"/>
      <c r="N1" s="47"/>
      <c r="O1" s="47"/>
      <c r="P1" s="11"/>
      <c r="Q1" s="47" t="s">
        <v>10</v>
      </c>
      <c r="R1" s="47"/>
      <c r="S1" s="47"/>
      <c r="T1" s="47"/>
      <c r="U1" s="47"/>
      <c r="V1" s="47"/>
      <c r="W1" s="47"/>
    </row>
    <row r="2" spans="1:23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1"/>
      <c r="I2" s="12" t="s">
        <v>0</v>
      </c>
      <c r="J2" s="13" t="s">
        <v>1</v>
      </c>
      <c r="K2" s="13" t="s">
        <v>2</v>
      </c>
      <c r="L2" s="13" t="s">
        <v>3</v>
      </c>
      <c r="M2" s="13" t="s">
        <v>4</v>
      </c>
      <c r="N2" s="13" t="s">
        <v>5</v>
      </c>
      <c r="O2" s="14" t="s">
        <v>6</v>
      </c>
      <c r="P2" s="11"/>
      <c r="Q2" s="12" t="s">
        <v>0</v>
      </c>
      <c r="R2" s="13" t="s">
        <v>1</v>
      </c>
      <c r="S2" s="13" t="s">
        <v>2</v>
      </c>
      <c r="T2" s="13" t="s">
        <v>3</v>
      </c>
      <c r="U2" s="13" t="s">
        <v>11</v>
      </c>
      <c r="V2" s="13" t="s">
        <v>5</v>
      </c>
      <c r="W2" s="14" t="s">
        <v>6</v>
      </c>
    </row>
    <row r="3" spans="1:23" x14ac:dyDescent="0.25">
      <c r="A3" s="6" t="s">
        <v>30</v>
      </c>
      <c r="B3" s="15">
        <v>19699232.605999999</v>
      </c>
      <c r="C3" s="15">
        <v>547832.5</v>
      </c>
      <c r="D3" s="15">
        <v>1218.6880000000001</v>
      </c>
      <c r="E3" s="15">
        <v>1218.7260000000001</v>
      </c>
      <c r="F3" s="16" t="s">
        <v>53</v>
      </c>
      <c r="G3" s="17">
        <v>3.7999999999999999E-2</v>
      </c>
      <c r="H3" s="11"/>
      <c r="I3" s="6" t="s">
        <v>30</v>
      </c>
      <c r="J3" s="15">
        <v>19699232.605999999</v>
      </c>
      <c r="K3" s="15">
        <v>547832.5</v>
      </c>
      <c r="L3" s="15">
        <v>1218.6880000000001</v>
      </c>
      <c r="M3" s="17">
        <v>1218.7260000000001</v>
      </c>
      <c r="N3" s="16" t="s">
        <v>53</v>
      </c>
      <c r="O3" s="17">
        <v>3.7999999999999999E-2</v>
      </c>
      <c r="P3" s="11"/>
      <c r="Q3" s="6" t="s">
        <v>30</v>
      </c>
      <c r="R3" s="15">
        <v>19699232.605999999</v>
      </c>
      <c r="S3" s="15">
        <v>547832.5</v>
      </c>
      <c r="T3" s="15">
        <v>1218.6880000000001</v>
      </c>
      <c r="U3" s="37">
        <v>1218.7239999999999</v>
      </c>
      <c r="V3" s="16" t="s">
        <v>53</v>
      </c>
      <c r="W3" s="17">
        <f>Table212[[#This Row],[DEMZ]]-Table212[[#This Row],[KnownZ]]</f>
        <v>3.5999999999830834E-2</v>
      </c>
    </row>
    <row r="4" spans="1:23" x14ac:dyDescent="0.25">
      <c r="A4" s="6" t="s">
        <v>31</v>
      </c>
      <c r="B4" s="15">
        <v>19746135.463</v>
      </c>
      <c r="C4" s="15">
        <v>488109.53200000001</v>
      </c>
      <c r="D4" s="15">
        <v>987.46699999999998</v>
      </c>
      <c r="E4" s="15">
        <v>987.40899999999999</v>
      </c>
      <c r="F4" s="16" t="s">
        <v>53</v>
      </c>
      <c r="G4" s="17">
        <v>-5.8000000000000003E-2</v>
      </c>
      <c r="H4" s="11"/>
      <c r="I4" s="6" t="s">
        <v>31</v>
      </c>
      <c r="J4" s="15">
        <v>19746135.463</v>
      </c>
      <c r="K4" s="15">
        <v>488109.53200000001</v>
      </c>
      <c r="L4" s="15">
        <v>987.46699999999998</v>
      </c>
      <c r="M4" s="17">
        <v>987.40899999999999</v>
      </c>
      <c r="N4" s="16" t="s">
        <v>53</v>
      </c>
      <c r="O4" s="17">
        <v>-5.8000000000000003E-2</v>
      </c>
      <c r="P4" s="11"/>
      <c r="Q4" s="6" t="s">
        <v>31</v>
      </c>
      <c r="R4" s="15">
        <v>19746135.463</v>
      </c>
      <c r="S4" s="15">
        <v>488109.53200000001</v>
      </c>
      <c r="T4" s="15">
        <v>987.46699999999998</v>
      </c>
      <c r="U4" s="37">
        <v>987.40200000000004</v>
      </c>
      <c r="V4" s="16" t="s">
        <v>53</v>
      </c>
      <c r="W4" s="17">
        <f>Table212[[#This Row],[DEMZ]]-Table212[[#This Row],[KnownZ]]</f>
        <v>-6.4999999999940883E-2</v>
      </c>
    </row>
    <row r="5" spans="1:23" x14ac:dyDescent="0.25">
      <c r="A5" s="6" t="s">
        <v>32</v>
      </c>
      <c r="B5" s="15">
        <v>19768183.870999999</v>
      </c>
      <c r="C5" s="15">
        <v>513083.34899999999</v>
      </c>
      <c r="D5" s="15">
        <v>1184.6849999999999</v>
      </c>
      <c r="E5" s="15">
        <v>1184.8330000000001</v>
      </c>
      <c r="F5" s="16" t="s">
        <v>53</v>
      </c>
      <c r="G5" s="17">
        <v>0.14799999999999999</v>
      </c>
      <c r="H5" s="11"/>
      <c r="I5" s="6" t="s">
        <v>32</v>
      </c>
      <c r="J5" s="15">
        <v>19768183.870999999</v>
      </c>
      <c r="K5" s="15">
        <v>513083.34899999999</v>
      </c>
      <c r="L5" s="15">
        <v>1184.6849999999999</v>
      </c>
      <c r="M5" s="17">
        <v>1184.8330000000001</v>
      </c>
      <c r="N5" s="16" t="s">
        <v>53</v>
      </c>
      <c r="O5" s="17">
        <v>0.14799999999999999</v>
      </c>
      <c r="P5" s="11"/>
      <c r="Q5" s="6" t="s">
        <v>32</v>
      </c>
      <c r="R5" s="15">
        <v>19768183.870999999</v>
      </c>
      <c r="S5" s="15">
        <v>513083.34899999999</v>
      </c>
      <c r="T5" s="15">
        <v>1184.6849999999999</v>
      </c>
      <c r="U5" s="37">
        <v>1184.8320000000001</v>
      </c>
      <c r="V5" s="16" t="s">
        <v>53</v>
      </c>
      <c r="W5" s="17">
        <f>Table212[[#This Row],[DEMZ]]-Table212[[#This Row],[KnownZ]]</f>
        <v>0.14700000000016189</v>
      </c>
    </row>
    <row r="6" spans="1:23" x14ac:dyDescent="0.25">
      <c r="A6" s="6" t="s">
        <v>33</v>
      </c>
      <c r="B6" s="15">
        <v>19797368.633000001</v>
      </c>
      <c r="C6" s="15">
        <v>511515.60600000003</v>
      </c>
      <c r="D6" s="15">
        <v>1031.491</v>
      </c>
      <c r="E6" s="15">
        <v>1031.5519999999999</v>
      </c>
      <c r="F6" s="16" t="s">
        <v>53</v>
      </c>
      <c r="G6" s="17">
        <v>6.0999999999999999E-2</v>
      </c>
      <c r="H6" s="11"/>
      <c r="I6" s="6" t="s">
        <v>33</v>
      </c>
      <c r="J6" s="15">
        <v>19797368.633000001</v>
      </c>
      <c r="K6" s="15">
        <v>511515.60600000003</v>
      </c>
      <c r="L6" s="15">
        <v>1031.491</v>
      </c>
      <c r="M6" s="17">
        <v>1031.5519999999999</v>
      </c>
      <c r="N6" s="16" t="s">
        <v>53</v>
      </c>
      <c r="O6" s="17">
        <v>6.0999999999999999E-2</v>
      </c>
      <c r="P6" s="11"/>
      <c r="Q6" s="6" t="s">
        <v>33</v>
      </c>
      <c r="R6" s="15">
        <v>19797368.633000001</v>
      </c>
      <c r="S6" s="15">
        <v>511515.60600000003</v>
      </c>
      <c r="T6" s="15">
        <v>1031.491</v>
      </c>
      <c r="U6" s="37">
        <v>1031.5440000000001</v>
      </c>
      <c r="V6" s="16" t="s">
        <v>53</v>
      </c>
      <c r="W6" s="17">
        <f>Table212[[#This Row],[DEMZ]]-Table212[[#This Row],[KnownZ]]</f>
        <v>5.3000000000110958E-2</v>
      </c>
    </row>
    <row r="7" spans="1:23" x14ac:dyDescent="0.25">
      <c r="A7" s="6" t="s">
        <v>34</v>
      </c>
      <c r="B7" s="15">
        <v>19766394.747000001</v>
      </c>
      <c r="C7" s="15">
        <v>542933.245</v>
      </c>
      <c r="D7" s="15">
        <v>1051.4849999999999</v>
      </c>
      <c r="E7" s="15">
        <v>1051.518</v>
      </c>
      <c r="F7" s="16" t="s">
        <v>53</v>
      </c>
      <c r="G7" s="17">
        <v>3.3000000000000002E-2</v>
      </c>
      <c r="H7" s="11"/>
      <c r="I7" s="6" t="s">
        <v>34</v>
      </c>
      <c r="J7" s="15">
        <v>19766394.747000001</v>
      </c>
      <c r="K7" s="15">
        <v>542933.245</v>
      </c>
      <c r="L7" s="15">
        <v>1051.4849999999999</v>
      </c>
      <c r="M7" s="17">
        <v>1051.518</v>
      </c>
      <c r="N7" s="16" t="s">
        <v>53</v>
      </c>
      <c r="O7" s="17">
        <v>3.3000000000000002E-2</v>
      </c>
      <c r="P7" s="11"/>
      <c r="Q7" s="6" t="s">
        <v>34</v>
      </c>
      <c r="R7" s="15">
        <v>19766394.747000001</v>
      </c>
      <c r="S7" s="15">
        <v>542933.245</v>
      </c>
      <c r="T7" s="15">
        <v>1051.4849999999999</v>
      </c>
      <c r="U7" s="37">
        <v>1051.509</v>
      </c>
      <c r="V7" s="16" t="s">
        <v>53</v>
      </c>
      <c r="W7" s="17">
        <f>Table212[[#This Row],[DEMZ]]-Table212[[#This Row],[KnownZ]]</f>
        <v>2.4000000000114596E-2</v>
      </c>
    </row>
    <row r="8" spans="1:23" x14ac:dyDescent="0.25">
      <c r="A8" s="6" t="s">
        <v>35</v>
      </c>
      <c r="B8" s="17">
        <v>19704103.230999999</v>
      </c>
      <c r="C8" s="17">
        <v>513643.51500000001</v>
      </c>
      <c r="D8" s="17">
        <v>1202.3399999999999</v>
      </c>
      <c r="E8" s="17">
        <v>1202.4749999999999</v>
      </c>
      <c r="F8" s="16" t="s">
        <v>53</v>
      </c>
      <c r="G8" s="17">
        <v>0.13500000000000001</v>
      </c>
      <c r="H8" s="11"/>
      <c r="I8" s="6" t="s">
        <v>35</v>
      </c>
      <c r="J8" s="17">
        <v>19704103.230999999</v>
      </c>
      <c r="K8" s="17">
        <v>513643.51500000001</v>
      </c>
      <c r="L8" s="17">
        <v>1202.3399999999999</v>
      </c>
      <c r="M8" s="17">
        <v>1202.4749999999999</v>
      </c>
      <c r="N8" s="16" t="s">
        <v>53</v>
      </c>
      <c r="O8" s="17">
        <v>0.13500000000000001</v>
      </c>
      <c r="P8" s="11"/>
      <c r="Q8" s="6" t="s">
        <v>35</v>
      </c>
      <c r="R8" s="17">
        <v>19704103.230999999</v>
      </c>
      <c r="S8" s="17">
        <v>513643.51500000001</v>
      </c>
      <c r="T8" s="17">
        <v>1202.3399999999999</v>
      </c>
      <c r="U8" s="37">
        <v>1202.461</v>
      </c>
      <c r="V8" s="16" t="s">
        <v>53</v>
      </c>
      <c r="W8" s="17">
        <f>Table212[[#This Row],[DEMZ]]-Table212[[#This Row],[KnownZ]]</f>
        <v>0.12100000000009459</v>
      </c>
    </row>
    <row r="9" spans="1:23" x14ac:dyDescent="0.25">
      <c r="A9" s="6" t="s">
        <v>36</v>
      </c>
      <c r="B9" s="17">
        <v>19795944.984999999</v>
      </c>
      <c r="C9" s="17">
        <v>485310.58299999998</v>
      </c>
      <c r="D9" s="17">
        <v>911.61099999999999</v>
      </c>
      <c r="E9" s="17">
        <v>911.41200000000003</v>
      </c>
      <c r="F9" s="16" t="s">
        <v>53</v>
      </c>
      <c r="G9" s="17">
        <v>-0.19900000000000001</v>
      </c>
      <c r="H9" s="11"/>
      <c r="I9" s="6" t="s">
        <v>36</v>
      </c>
      <c r="J9" s="17">
        <v>19795944.984999999</v>
      </c>
      <c r="K9" s="17">
        <v>485310.58299999998</v>
      </c>
      <c r="L9" s="17">
        <v>911.61099999999999</v>
      </c>
      <c r="M9" s="17">
        <v>911.41200000000003</v>
      </c>
      <c r="N9" s="16" t="s">
        <v>53</v>
      </c>
      <c r="O9" s="17">
        <v>-0.19900000000000001</v>
      </c>
      <c r="P9" s="11"/>
      <c r="Q9" s="6" t="s">
        <v>36</v>
      </c>
      <c r="R9" s="17">
        <v>19795944.984999999</v>
      </c>
      <c r="S9" s="17">
        <v>485310.58299999998</v>
      </c>
      <c r="T9" s="17">
        <v>911.61099999999999</v>
      </c>
      <c r="U9" s="37">
        <v>911.41200000000003</v>
      </c>
      <c r="V9" s="16" t="s">
        <v>53</v>
      </c>
      <c r="W9" s="17">
        <f>Table212[[#This Row],[DEMZ]]-Table212[[#This Row],[KnownZ]]</f>
        <v>-0.19899999999995543</v>
      </c>
    </row>
    <row r="10" spans="1:23" x14ac:dyDescent="0.25">
      <c r="A10" s="6" t="s">
        <v>37</v>
      </c>
      <c r="B10" s="17">
        <v>19747288.614999998</v>
      </c>
      <c r="C10" s="17">
        <v>441080.14399999997</v>
      </c>
      <c r="D10" s="17">
        <v>1271.0550000000001</v>
      </c>
      <c r="E10" s="17">
        <v>1270.921</v>
      </c>
      <c r="F10" s="16" t="s">
        <v>53</v>
      </c>
      <c r="G10" s="17">
        <v>-0.13400000000000001</v>
      </c>
      <c r="H10" s="11"/>
      <c r="I10" s="6" t="s">
        <v>37</v>
      </c>
      <c r="J10" s="17">
        <v>19747288.614999998</v>
      </c>
      <c r="K10" s="17">
        <v>441080.14399999997</v>
      </c>
      <c r="L10" s="17">
        <v>1271.0550000000001</v>
      </c>
      <c r="M10" s="17">
        <v>1270.921</v>
      </c>
      <c r="N10" s="16" t="s">
        <v>53</v>
      </c>
      <c r="O10" s="17">
        <v>-0.13400000000000001</v>
      </c>
      <c r="P10" s="11"/>
      <c r="Q10" s="6" t="s">
        <v>37</v>
      </c>
      <c r="R10" s="17">
        <v>19747288.614999998</v>
      </c>
      <c r="S10" s="17">
        <v>441080.14399999997</v>
      </c>
      <c r="T10" s="17">
        <v>1271.0550000000001</v>
      </c>
      <c r="U10" s="41">
        <v>1270.942</v>
      </c>
      <c r="V10" s="16" t="s">
        <v>53</v>
      </c>
      <c r="W10" s="17">
        <f>Table212[[#This Row],[DEMZ]]-Table212[[#This Row],[KnownZ]]</f>
        <v>-0.11300000000005639</v>
      </c>
    </row>
    <row r="11" spans="1:23" x14ac:dyDescent="0.25">
      <c r="A11" s="6" t="s">
        <v>38</v>
      </c>
      <c r="B11" s="17">
        <v>19719965.469000001</v>
      </c>
      <c r="C11" s="17">
        <v>484045.82299999997</v>
      </c>
      <c r="D11" s="17">
        <v>1071.0350000000001</v>
      </c>
      <c r="E11" s="17">
        <v>1070.8610000000001</v>
      </c>
      <c r="F11" s="16" t="s">
        <v>53</v>
      </c>
      <c r="G11" s="17">
        <v>-0.17399999999999999</v>
      </c>
      <c r="H11" s="11"/>
      <c r="I11" s="6" t="s">
        <v>38</v>
      </c>
      <c r="J11" s="17">
        <v>19719965.469000001</v>
      </c>
      <c r="K11" s="17">
        <v>484045.82299999997</v>
      </c>
      <c r="L11" s="17">
        <v>1071.0350000000001</v>
      </c>
      <c r="M11" s="17">
        <v>1070.8610000000001</v>
      </c>
      <c r="N11" s="16" t="s">
        <v>53</v>
      </c>
      <c r="O11" s="17">
        <v>-0.17399999999999999</v>
      </c>
      <c r="P11" s="11"/>
      <c r="Q11" s="6" t="s">
        <v>38</v>
      </c>
      <c r="R11" s="17">
        <v>19719965.469000001</v>
      </c>
      <c r="S11" s="17">
        <v>484045.82299999997</v>
      </c>
      <c r="T11" s="17">
        <v>1071.0350000000001</v>
      </c>
      <c r="U11" s="41">
        <v>1070.8620000000001</v>
      </c>
      <c r="V11" s="16" t="s">
        <v>53</v>
      </c>
      <c r="W11" s="17">
        <f>Table212[[#This Row],[DEMZ]]-Table212[[#This Row],[KnownZ]]</f>
        <v>-0.17300000000000182</v>
      </c>
    </row>
    <row r="12" spans="1:23" x14ac:dyDescent="0.25">
      <c r="A12" s="6" t="s">
        <v>39</v>
      </c>
      <c r="B12" s="17">
        <v>19710005.857999999</v>
      </c>
      <c r="C12" s="17">
        <v>474463.01799999998</v>
      </c>
      <c r="D12" s="17">
        <v>1076.441</v>
      </c>
      <c r="E12" s="17">
        <v>1076.192</v>
      </c>
      <c r="F12" s="16" t="s">
        <v>53</v>
      </c>
      <c r="G12" s="17">
        <v>-0.249</v>
      </c>
      <c r="H12" s="11"/>
      <c r="I12" s="6" t="s">
        <v>39</v>
      </c>
      <c r="J12" s="17">
        <v>19710005.857999999</v>
      </c>
      <c r="K12" s="17">
        <v>474463.01799999998</v>
      </c>
      <c r="L12" s="17">
        <v>1076.441</v>
      </c>
      <c r="M12" s="17">
        <v>1076.192</v>
      </c>
      <c r="N12" s="16" t="s">
        <v>53</v>
      </c>
      <c r="O12" s="17">
        <v>-0.249</v>
      </c>
      <c r="P12" s="11"/>
      <c r="Q12" s="6" t="s">
        <v>39</v>
      </c>
      <c r="R12" s="17">
        <v>19710005.857999999</v>
      </c>
      <c r="S12" s="17">
        <v>474463.01799999998</v>
      </c>
      <c r="T12" s="17">
        <v>1076.441</v>
      </c>
      <c r="U12" s="41">
        <v>1076.192</v>
      </c>
      <c r="V12" s="16" t="s">
        <v>53</v>
      </c>
      <c r="W12" s="17">
        <f>Table212[[#This Row],[DEMZ]]-Table212[[#This Row],[KnownZ]]</f>
        <v>-0.24900000000002365</v>
      </c>
    </row>
    <row r="13" spans="1:23" x14ac:dyDescent="0.25">
      <c r="A13" s="6" t="s">
        <v>40</v>
      </c>
      <c r="B13" s="17">
        <v>19853096.579999998</v>
      </c>
      <c r="C13" s="17">
        <v>454403.14199999999</v>
      </c>
      <c r="D13" s="17">
        <v>991.17600000000004</v>
      </c>
      <c r="E13" s="17">
        <v>991.44500000000005</v>
      </c>
      <c r="F13" s="16" t="s">
        <v>53</v>
      </c>
      <c r="G13" s="17">
        <v>0.26900000000000002</v>
      </c>
      <c r="H13" s="11"/>
      <c r="I13" s="6" t="s">
        <v>40</v>
      </c>
      <c r="J13" s="17">
        <v>19853096.579999998</v>
      </c>
      <c r="K13" s="17">
        <v>454403.14199999999</v>
      </c>
      <c r="L13" s="17">
        <v>991.17600000000004</v>
      </c>
      <c r="M13" s="17">
        <v>991.44500000000005</v>
      </c>
      <c r="N13" s="16" t="s">
        <v>53</v>
      </c>
      <c r="O13" s="17">
        <v>0.26900000000000002</v>
      </c>
      <c r="P13" s="11"/>
      <c r="Q13" s="6" t="s">
        <v>40</v>
      </c>
      <c r="R13" s="17">
        <v>19853096.579999998</v>
      </c>
      <c r="S13" s="17">
        <v>454403.14199999999</v>
      </c>
      <c r="T13" s="17">
        <v>991.17600000000004</v>
      </c>
      <c r="U13" s="41">
        <v>991.45500000000004</v>
      </c>
      <c r="V13" s="16" t="s">
        <v>53</v>
      </c>
      <c r="W13" s="17">
        <f>Table212[[#This Row],[DEMZ]]-Table212[[#This Row],[KnownZ]]</f>
        <v>0.27899999999999636</v>
      </c>
    </row>
    <row r="14" spans="1:23" x14ac:dyDescent="0.25">
      <c r="A14" s="6" t="s">
        <v>41</v>
      </c>
      <c r="B14" s="17">
        <v>19831930.829999998</v>
      </c>
      <c r="C14" s="17">
        <v>509162.72399999999</v>
      </c>
      <c r="D14" s="17">
        <v>921.97</v>
      </c>
      <c r="E14" s="17">
        <v>922.16800000000001</v>
      </c>
      <c r="F14" s="16" t="s">
        <v>53</v>
      </c>
      <c r="G14" s="17">
        <v>0.19800000000000001</v>
      </c>
      <c r="H14" s="11"/>
      <c r="I14" s="6" t="s">
        <v>41</v>
      </c>
      <c r="J14" s="17">
        <v>19831930.829999998</v>
      </c>
      <c r="K14" s="17">
        <v>509162.72399999999</v>
      </c>
      <c r="L14" s="17">
        <v>921.97</v>
      </c>
      <c r="M14" s="17">
        <v>922.16800000000001</v>
      </c>
      <c r="N14" s="16" t="s">
        <v>53</v>
      </c>
      <c r="O14" s="17">
        <v>0.19800000000000001</v>
      </c>
      <c r="P14" s="11"/>
      <c r="Q14" s="6" t="s">
        <v>41</v>
      </c>
      <c r="R14" s="17">
        <v>19831930.829999998</v>
      </c>
      <c r="S14" s="17">
        <v>509162.72399999999</v>
      </c>
      <c r="T14" s="17">
        <v>921.97</v>
      </c>
      <c r="U14" s="41">
        <v>922.173</v>
      </c>
      <c r="V14" s="16" t="s">
        <v>53</v>
      </c>
      <c r="W14" s="17">
        <f>Table212[[#This Row],[DEMZ]]-Table212[[#This Row],[KnownZ]]</f>
        <v>0.20299999999997453</v>
      </c>
    </row>
    <row r="15" spans="1:23" x14ac:dyDescent="0.25">
      <c r="A15" s="6" t="s">
        <v>42</v>
      </c>
      <c r="B15" s="17">
        <v>19917560.272999998</v>
      </c>
      <c r="C15" s="17">
        <v>558307.94099999999</v>
      </c>
      <c r="D15" s="17">
        <v>785.06500000000005</v>
      </c>
      <c r="E15" s="17">
        <v>785.12300000000005</v>
      </c>
      <c r="F15" s="16" t="s">
        <v>53</v>
      </c>
      <c r="G15" s="17">
        <v>5.8000000000000003E-2</v>
      </c>
      <c r="H15" s="11"/>
      <c r="I15" s="6" t="s">
        <v>42</v>
      </c>
      <c r="J15" s="17">
        <v>19917560.272999998</v>
      </c>
      <c r="K15" s="17">
        <v>558307.94099999999</v>
      </c>
      <c r="L15" s="17">
        <v>785.06500000000005</v>
      </c>
      <c r="M15" s="17">
        <v>785.12300000000005</v>
      </c>
      <c r="N15" s="16" t="s">
        <v>53</v>
      </c>
      <c r="O15" s="17">
        <v>5.8000000000000003E-2</v>
      </c>
      <c r="P15" s="11"/>
      <c r="Q15" s="6" t="s">
        <v>42</v>
      </c>
      <c r="R15" s="17">
        <v>19917560.272999998</v>
      </c>
      <c r="S15" s="17">
        <v>558307.94099999999</v>
      </c>
      <c r="T15" s="17">
        <v>785.06500000000005</v>
      </c>
      <c r="U15" s="41">
        <v>785.13699999999994</v>
      </c>
      <c r="V15" s="16" t="s">
        <v>53</v>
      </c>
      <c r="W15" s="17">
        <f>Table212[[#This Row],[DEMZ]]-Table212[[#This Row],[KnownZ]]</f>
        <v>7.1999999999889042E-2</v>
      </c>
    </row>
    <row r="16" spans="1:23" x14ac:dyDescent="0.25">
      <c r="A16" s="6" t="s">
        <v>43</v>
      </c>
      <c r="B16" s="17">
        <v>19946118.581999999</v>
      </c>
      <c r="C16" s="17">
        <v>548673.39800000004</v>
      </c>
      <c r="D16" s="17">
        <v>708.33600000000001</v>
      </c>
      <c r="E16" s="17">
        <v>708.37699999999995</v>
      </c>
      <c r="F16" s="16" t="s">
        <v>53</v>
      </c>
      <c r="G16" s="17">
        <v>4.1000000000000002E-2</v>
      </c>
      <c r="H16" s="11"/>
      <c r="I16" s="6" t="s">
        <v>43</v>
      </c>
      <c r="J16" s="17">
        <v>19946118.581999999</v>
      </c>
      <c r="K16" s="17">
        <v>548673.39800000004</v>
      </c>
      <c r="L16" s="17">
        <v>708.33600000000001</v>
      </c>
      <c r="M16" s="17">
        <v>708.37699999999995</v>
      </c>
      <c r="N16" s="16" t="s">
        <v>53</v>
      </c>
      <c r="O16" s="17">
        <v>4.1000000000000002E-2</v>
      </c>
      <c r="P16" s="11"/>
      <c r="Q16" s="6" t="s">
        <v>43</v>
      </c>
      <c r="R16" s="17">
        <v>19946118.581999999</v>
      </c>
      <c r="S16" s="17">
        <v>548673.39800000004</v>
      </c>
      <c r="T16" s="17">
        <v>708.33600000000001</v>
      </c>
      <c r="U16" s="41">
        <v>708.38400000000001</v>
      </c>
      <c r="V16" s="16" t="s">
        <v>53</v>
      </c>
      <c r="W16" s="17">
        <f>Table212[[#This Row],[DEMZ]]-Table212[[#This Row],[KnownZ]]</f>
        <v>4.8000000000001819E-2</v>
      </c>
    </row>
    <row r="17" spans="1:23" x14ac:dyDescent="0.25">
      <c r="A17" s="6" t="s">
        <v>44</v>
      </c>
      <c r="B17" s="17">
        <v>19961698.302999999</v>
      </c>
      <c r="C17" s="17">
        <v>548586.32799999998</v>
      </c>
      <c r="D17" s="17">
        <v>583.68499999999995</v>
      </c>
      <c r="E17" s="17">
        <v>583.71500000000003</v>
      </c>
      <c r="F17" s="16" t="s">
        <v>53</v>
      </c>
      <c r="G17" s="15">
        <v>0.03</v>
      </c>
      <c r="H17" s="11"/>
      <c r="I17" s="6" t="s">
        <v>44</v>
      </c>
      <c r="J17" s="17">
        <v>19961698.302999999</v>
      </c>
      <c r="K17" s="17">
        <v>548586.32799999998</v>
      </c>
      <c r="L17" s="17">
        <v>583.68499999999995</v>
      </c>
      <c r="M17" s="17">
        <v>583.71500000000003</v>
      </c>
      <c r="N17" s="16" t="s">
        <v>53</v>
      </c>
      <c r="O17" s="17">
        <v>0.03</v>
      </c>
      <c r="P17" s="11"/>
      <c r="Q17" s="6" t="s">
        <v>44</v>
      </c>
      <c r="R17" s="17">
        <v>19961698.302999999</v>
      </c>
      <c r="S17" s="17">
        <v>548586.32799999998</v>
      </c>
      <c r="T17" s="17">
        <v>583.68499999999995</v>
      </c>
      <c r="U17" s="41">
        <v>583.71900000000005</v>
      </c>
      <c r="V17" s="16" t="s">
        <v>53</v>
      </c>
      <c r="W17" s="17">
        <f>Table212[[#This Row],[DEMZ]]-Table212[[#This Row],[KnownZ]]</f>
        <v>3.4000000000105501E-2</v>
      </c>
    </row>
    <row r="18" spans="1:23" x14ac:dyDescent="0.25">
      <c r="A18" s="6" t="s">
        <v>45</v>
      </c>
      <c r="B18" s="17">
        <v>19965972.094000001</v>
      </c>
      <c r="C18" s="17">
        <v>491978.09499999997</v>
      </c>
      <c r="D18" s="17">
        <v>584.46600000000001</v>
      </c>
      <c r="E18" s="17">
        <v>584.41399999999999</v>
      </c>
      <c r="F18" s="16" t="s">
        <v>53</v>
      </c>
      <c r="G18" s="15">
        <v>-5.1999999999999998E-2</v>
      </c>
      <c r="H18" s="11"/>
      <c r="I18" s="6" t="s">
        <v>45</v>
      </c>
      <c r="J18" s="17">
        <v>19965972.094000001</v>
      </c>
      <c r="K18" s="17">
        <v>491978.09499999997</v>
      </c>
      <c r="L18" s="17">
        <v>584.46600000000001</v>
      </c>
      <c r="M18" s="17">
        <v>584.41399999999999</v>
      </c>
      <c r="N18" s="16" t="s">
        <v>53</v>
      </c>
      <c r="O18" s="17">
        <v>-5.1999999999999998E-2</v>
      </c>
      <c r="P18" s="11"/>
      <c r="Q18" s="6" t="s">
        <v>45</v>
      </c>
      <c r="R18" s="17">
        <v>19965972.094000001</v>
      </c>
      <c r="S18" s="17">
        <v>491978.09499999997</v>
      </c>
      <c r="T18" s="17">
        <v>584.46600000000001</v>
      </c>
      <c r="U18" s="41">
        <v>584.35500000000002</v>
      </c>
      <c r="V18" s="16" t="s">
        <v>53</v>
      </c>
      <c r="W18" s="17">
        <f>Table212[[#This Row],[DEMZ]]-Table212[[#This Row],[KnownZ]]</f>
        <v>-0.11099999999999</v>
      </c>
    </row>
    <row r="19" spans="1:23" x14ac:dyDescent="0.25">
      <c r="A19" s="6" t="s">
        <v>46</v>
      </c>
      <c r="B19" s="17">
        <v>19902483.442000002</v>
      </c>
      <c r="C19" s="17">
        <v>551123.93500000006</v>
      </c>
      <c r="D19" s="17">
        <v>717.51599999999996</v>
      </c>
      <c r="E19" s="17">
        <v>717.63499999999999</v>
      </c>
      <c r="F19" s="16" t="s">
        <v>53</v>
      </c>
      <c r="G19" s="15">
        <v>0.11899999999999999</v>
      </c>
      <c r="H19" s="11"/>
      <c r="I19" s="6" t="s">
        <v>46</v>
      </c>
      <c r="J19" s="17">
        <v>19902483.442000002</v>
      </c>
      <c r="K19" s="17">
        <v>551123.93500000006</v>
      </c>
      <c r="L19" s="17">
        <v>717.51599999999996</v>
      </c>
      <c r="M19" s="17">
        <v>717.63499999999999</v>
      </c>
      <c r="N19" s="16" t="s">
        <v>53</v>
      </c>
      <c r="O19" s="17">
        <v>0.11899999999999999</v>
      </c>
      <c r="P19" s="11"/>
      <c r="Q19" s="6" t="s">
        <v>46</v>
      </c>
      <c r="R19" s="17">
        <v>19902483.442000002</v>
      </c>
      <c r="S19" s="17">
        <v>551123.93500000006</v>
      </c>
      <c r="T19" s="17">
        <v>717.51599999999996</v>
      </c>
      <c r="U19" s="41">
        <v>717.62800000000004</v>
      </c>
      <c r="V19" s="16" t="s">
        <v>53</v>
      </c>
      <c r="W19" s="17">
        <f>Table212[[#This Row],[DEMZ]]-Table212[[#This Row],[KnownZ]]</f>
        <v>0.11200000000008004</v>
      </c>
    </row>
    <row r="20" spans="1:23" x14ac:dyDescent="0.25">
      <c r="A20" s="6" t="s">
        <v>47</v>
      </c>
      <c r="B20" s="17">
        <v>19933655.589000002</v>
      </c>
      <c r="C20" s="17">
        <v>498843.56199999998</v>
      </c>
      <c r="D20" s="17">
        <v>774.39400000000001</v>
      </c>
      <c r="E20" s="17">
        <v>774.31799999999998</v>
      </c>
      <c r="F20" s="16" t="s">
        <v>53</v>
      </c>
      <c r="G20" s="15">
        <v>-7.5999999999999998E-2</v>
      </c>
      <c r="H20" s="11"/>
      <c r="I20" s="6" t="s">
        <v>47</v>
      </c>
      <c r="J20" s="17">
        <v>19933655.589000002</v>
      </c>
      <c r="K20" s="17">
        <v>498843.56199999998</v>
      </c>
      <c r="L20" s="17">
        <v>774.39400000000001</v>
      </c>
      <c r="M20" s="17">
        <v>774.31799999999998</v>
      </c>
      <c r="N20" s="16" t="s">
        <v>53</v>
      </c>
      <c r="O20" s="17">
        <v>-7.5999999999999998E-2</v>
      </c>
      <c r="P20" s="11"/>
      <c r="Q20" s="6" t="s">
        <v>47</v>
      </c>
      <c r="R20" s="17">
        <v>19933655.589000002</v>
      </c>
      <c r="S20" s="17">
        <v>498843.56199999998</v>
      </c>
      <c r="T20" s="17">
        <v>774.39400000000001</v>
      </c>
      <c r="U20" s="41">
        <v>774.29399999999998</v>
      </c>
      <c r="V20" s="16" t="s">
        <v>53</v>
      </c>
      <c r="W20" s="17">
        <f>Table212[[#This Row],[DEMZ]]-Table212[[#This Row],[KnownZ]]</f>
        <v>-0.10000000000002274</v>
      </c>
    </row>
    <row r="21" spans="1:23" x14ac:dyDescent="0.25">
      <c r="A21" s="6" t="s">
        <v>48</v>
      </c>
      <c r="B21" s="17">
        <v>19931441.877999999</v>
      </c>
      <c r="C21" s="17">
        <v>466448.30599999998</v>
      </c>
      <c r="D21" s="17">
        <v>647.649</v>
      </c>
      <c r="E21" s="17">
        <v>648.05899999999997</v>
      </c>
      <c r="F21" s="16" t="s">
        <v>53</v>
      </c>
      <c r="G21" s="15">
        <v>0.41</v>
      </c>
      <c r="H21" s="11"/>
      <c r="I21" s="6" t="s">
        <v>48</v>
      </c>
      <c r="J21" s="17">
        <v>19931441.877999999</v>
      </c>
      <c r="K21" s="17">
        <v>466448.30599999998</v>
      </c>
      <c r="L21" s="17">
        <v>647.649</v>
      </c>
      <c r="M21" s="17">
        <v>648.05899999999997</v>
      </c>
      <c r="N21" s="16" t="s">
        <v>53</v>
      </c>
      <c r="O21" s="17">
        <v>0.41</v>
      </c>
      <c r="P21" s="11"/>
      <c r="Q21" s="6" t="s">
        <v>48</v>
      </c>
      <c r="R21" s="17">
        <v>19931441.877999999</v>
      </c>
      <c r="S21" s="17">
        <v>466448.30599999998</v>
      </c>
      <c r="T21" s="17">
        <v>647.649</v>
      </c>
      <c r="U21" s="41">
        <v>648.05499999999995</v>
      </c>
      <c r="V21" s="16" t="s">
        <v>53</v>
      </c>
      <c r="W21" s="17">
        <f>Table212[[#This Row],[DEMZ]]-Table212[[#This Row],[KnownZ]]</f>
        <v>0.40599999999994907</v>
      </c>
    </row>
    <row r="22" spans="1:23" x14ac:dyDescent="0.25">
      <c r="A22" s="6" t="s">
        <v>49</v>
      </c>
      <c r="B22" s="17">
        <v>19822615.414999999</v>
      </c>
      <c r="C22" s="17">
        <v>472549.40700000001</v>
      </c>
      <c r="D22" s="17">
        <v>845.69200000000001</v>
      </c>
      <c r="E22" s="17">
        <v>845.39</v>
      </c>
      <c r="F22" s="16" t="s">
        <v>53</v>
      </c>
      <c r="G22" s="15">
        <v>-0.30199999999999999</v>
      </c>
      <c r="H22" s="11"/>
      <c r="I22" s="6" t="s">
        <v>49</v>
      </c>
      <c r="J22" s="17">
        <v>19822615.414999999</v>
      </c>
      <c r="K22" s="17">
        <v>472549.40700000001</v>
      </c>
      <c r="L22" s="17">
        <v>845.69200000000001</v>
      </c>
      <c r="M22" s="17">
        <v>845.39</v>
      </c>
      <c r="N22" s="16" t="s">
        <v>53</v>
      </c>
      <c r="O22" s="17">
        <v>-0.30199999999999999</v>
      </c>
      <c r="P22" s="11"/>
      <c r="Q22" s="6" t="s">
        <v>49</v>
      </c>
      <c r="R22" s="17">
        <v>19822615.414999999</v>
      </c>
      <c r="S22" s="17">
        <v>472549.40700000001</v>
      </c>
      <c r="T22" s="17">
        <v>845.69200000000001</v>
      </c>
      <c r="U22" s="41">
        <v>845.36900000000003</v>
      </c>
      <c r="V22" s="16" t="s">
        <v>53</v>
      </c>
      <c r="W22" s="17">
        <f>Table212[[#This Row],[DEMZ]]-Table212[[#This Row],[KnownZ]]</f>
        <v>-0.32299999999997908</v>
      </c>
    </row>
    <row r="23" spans="1:23" x14ac:dyDescent="0.25">
      <c r="A23" s="6" t="s">
        <v>50</v>
      </c>
      <c r="B23" s="17">
        <v>19884927.588</v>
      </c>
      <c r="C23" s="17">
        <v>498838.30900000001</v>
      </c>
      <c r="D23" s="17">
        <v>843.60799999999995</v>
      </c>
      <c r="E23" s="17">
        <v>843.46400000000006</v>
      </c>
      <c r="F23" s="16" t="s">
        <v>53</v>
      </c>
      <c r="G23" s="15">
        <v>-0.14399999999999999</v>
      </c>
      <c r="H23" s="11"/>
      <c r="I23" s="6" t="s">
        <v>50</v>
      </c>
      <c r="J23" s="17">
        <v>19884927.588</v>
      </c>
      <c r="K23" s="17">
        <v>498838.30900000001</v>
      </c>
      <c r="L23" s="17">
        <v>843.60799999999995</v>
      </c>
      <c r="M23" s="17">
        <v>843.46400000000006</v>
      </c>
      <c r="N23" s="16" t="s">
        <v>53</v>
      </c>
      <c r="O23" s="17">
        <v>-0.14399999999999999</v>
      </c>
      <c r="P23" s="11"/>
      <c r="Q23" s="6" t="s">
        <v>50</v>
      </c>
      <c r="R23" s="17">
        <v>19884927.588</v>
      </c>
      <c r="S23" s="17">
        <v>498838.30900000001</v>
      </c>
      <c r="T23" s="17">
        <v>843.60799999999995</v>
      </c>
      <c r="U23" s="41">
        <v>843.49900000000002</v>
      </c>
      <c r="V23" s="16" t="s">
        <v>53</v>
      </c>
      <c r="W23" s="17">
        <f>Table212[[#This Row],[DEMZ]]-Table212[[#This Row],[KnownZ]]</f>
        <v>-0.1089999999999236</v>
      </c>
    </row>
    <row r="24" spans="1:23" x14ac:dyDescent="0.25">
      <c r="A24" s="6" t="s">
        <v>51</v>
      </c>
      <c r="B24" s="17">
        <v>19903470.612</v>
      </c>
      <c r="C24" s="17">
        <v>525483.71799999999</v>
      </c>
      <c r="D24" s="17">
        <v>858.48199999999997</v>
      </c>
      <c r="E24" s="17">
        <v>858.43100000000004</v>
      </c>
      <c r="F24" s="16" t="s">
        <v>53</v>
      </c>
      <c r="G24" s="15">
        <v>-5.0999999999999997E-2</v>
      </c>
      <c r="H24" s="11"/>
      <c r="I24" s="6" t="s">
        <v>51</v>
      </c>
      <c r="J24" s="17">
        <v>19903470.612</v>
      </c>
      <c r="K24" s="17">
        <v>525483.71799999999</v>
      </c>
      <c r="L24" s="17">
        <v>858.48199999999997</v>
      </c>
      <c r="M24" s="17">
        <v>858.43100000000004</v>
      </c>
      <c r="N24" s="16" t="s">
        <v>53</v>
      </c>
      <c r="O24" s="17">
        <v>-5.0999999999999997E-2</v>
      </c>
      <c r="P24" s="11"/>
      <c r="Q24" s="6" t="s">
        <v>51</v>
      </c>
      <c r="R24" s="17">
        <v>19903470.612</v>
      </c>
      <c r="S24" s="17">
        <v>525483.71799999999</v>
      </c>
      <c r="T24" s="17">
        <v>858.48199999999997</v>
      </c>
      <c r="U24" s="41">
        <v>858.43399999999997</v>
      </c>
      <c r="V24" s="16" t="s">
        <v>53</v>
      </c>
      <c r="W24" s="17">
        <f>Table212[[#This Row],[DEMZ]]-Table212[[#This Row],[KnownZ]]</f>
        <v>-4.8000000000001819E-2</v>
      </c>
    </row>
    <row r="25" spans="1:23" x14ac:dyDescent="0.25">
      <c r="A25" s="29" t="s">
        <v>52</v>
      </c>
      <c r="B25" s="30">
        <v>19885683.807999998</v>
      </c>
      <c r="C25" s="30">
        <v>562471.71600000001</v>
      </c>
      <c r="D25" s="30">
        <v>719.91700000000003</v>
      </c>
      <c r="E25" s="30">
        <v>720.00199999999995</v>
      </c>
      <c r="F25" s="15" t="s">
        <v>53</v>
      </c>
      <c r="G25" s="32">
        <v>8.5000000000000006E-2</v>
      </c>
      <c r="H25" s="11"/>
      <c r="I25" s="29" t="s">
        <v>52</v>
      </c>
      <c r="J25" s="30">
        <v>19885683.807999998</v>
      </c>
      <c r="K25" s="30">
        <v>562471.71600000001</v>
      </c>
      <c r="L25" s="30">
        <v>719.91700000000003</v>
      </c>
      <c r="M25" s="30">
        <v>720.00199999999995</v>
      </c>
      <c r="N25" s="31" t="s">
        <v>53</v>
      </c>
      <c r="O25" s="30">
        <v>8.5000000000000006E-2</v>
      </c>
      <c r="P25" s="11"/>
      <c r="Q25" s="29" t="s">
        <v>52</v>
      </c>
      <c r="R25" s="30">
        <v>19885683.807999998</v>
      </c>
      <c r="S25" s="30">
        <v>562471.71600000001</v>
      </c>
      <c r="T25" s="30">
        <v>719.91700000000003</v>
      </c>
      <c r="U25" s="41">
        <v>720.00099999999998</v>
      </c>
      <c r="V25" s="15" t="s">
        <v>53</v>
      </c>
      <c r="W25" s="30">
        <f>Table212[[#This Row],[DEMZ]]-Table212[[#This Row],[KnownZ]]</f>
        <v>8.399999999994634E-2</v>
      </c>
    </row>
    <row r="26" spans="1:23" x14ac:dyDescent="0.25">
      <c r="A26" s="6" t="s">
        <v>74</v>
      </c>
      <c r="B26" s="17">
        <v>19767173.296</v>
      </c>
      <c r="C26" s="17">
        <v>535139.56000000006</v>
      </c>
      <c r="D26" s="17">
        <v>1144.7650000000001</v>
      </c>
      <c r="E26" s="17">
        <v>1144.6220000000001</v>
      </c>
      <c r="F26" s="15" t="s">
        <v>53</v>
      </c>
      <c r="G26" s="15">
        <v>-0.14299999999999999</v>
      </c>
      <c r="H26" s="11"/>
      <c r="I26" s="6" t="s">
        <v>74</v>
      </c>
      <c r="J26" s="17">
        <v>19767173.296</v>
      </c>
      <c r="K26" s="17">
        <v>535139.56000000006</v>
      </c>
      <c r="L26" s="17">
        <v>1144.7650000000001</v>
      </c>
      <c r="M26" s="17">
        <v>1144.6220000000001</v>
      </c>
      <c r="N26" s="15" t="s">
        <v>53</v>
      </c>
      <c r="O26" s="15">
        <v>-0.14299999999999999</v>
      </c>
      <c r="P26" s="11"/>
      <c r="Q26" s="6" t="s">
        <v>74</v>
      </c>
      <c r="R26" s="17">
        <v>19767173.296</v>
      </c>
      <c r="S26" s="17">
        <v>535139.56000000006</v>
      </c>
      <c r="T26" s="17">
        <v>1144.7650000000001</v>
      </c>
      <c r="U26" s="8">
        <v>1144.624</v>
      </c>
      <c r="V26" s="15" t="s">
        <v>53</v>
      </c>
      <c r="W26" s="30">
        <f>Table212[[#This Row],[DEMZ]]-Table212[[#This Row],[KnownZ]]</f>
        <v>-0.1410000000000764</v>
      </c>
    </row>
    <row r="27" spans="1:23" x14ac:dyDescent="0.25">
      <c r="A27" s="6" t="s">
        <v>75</v>
      </c>
      <c r="B27" s="17">
        <v>19941726.25</v>
      </c>
      <c r="C27" s="17">
        <v>547843.86600000004</v>
      </c>
      <c r="D27" s="17">
        <v>808.07299999999998</v>
      </c>
      <c r="E27" s="17">
        <v>808.06600000000003</v>
      </c>
      <c r="F27" s="16" t="s">
        <v>53</v>
      </c>
      <c r="G27" s="15">
        <v>-7.0000000000000001E-3</v>
      </c>
      <c r="H27" s="11"/>
      <c r="I27" s="6" t="s">
        <v>75</v>
      </c>
      <c r="J27" s="17">
        <v>19941726.25</v>
      </c>
      <c r="K27" s="17">
        <v>547843.86600000004</v>
      </c>
      <c r="L27" s="17">
        <v>808.07299999999998</v>
      </c>
      <c r="M27" s="17">
        <v>808.06600000000003</v>
      </c>
      <c r="N27" s="16" t="s">
        <v>53</v>
      </c>
      <c r="O27" s="15">
        <v>-7.0000000000000001E-3</v>
      </c>
      <c r="P27" s="11"/>
      <c r="Q27" s="6" t="s">
        <v>75</v>
      </c>
      <c r="R27" s="17">
        <v>19941726.25</v>
      </c>
      <c r="S27" s="17">
        <v>547843.86600000004</v>
      </c>
      <c r="T27" s="17">
        <v>808.07299999999998</v>
      </c>
      <c r="U27" s="8">
        <v>808.07</v>
      </c>
      <c r="V27" s="15" t="s">
        <v>53</v>
      </c>
      <c r="W27" s="30">
        <f>Table212[[#This Row],[DEMZ]]-Table212[[#This Row],[KnownZ]]</f>
        <v>-2.9999999999290594E-3</v>
      </c>
    </row>
    <row r="28" spans="1:23" x14ac:dyDescent="0.25">
      <c r="A28" s="6" t="s">
        <v>79</v>
      </c>
      <c r="B28" s="17">
        <v>19767148.162999999</v>
      </c>
      <c r="C28" s="17">
        <v>535095.67799999996</v>
      </c>
      <c r="D28" s="17">
        <v>1145.047</v>
      </c>
      <c r="E28" s="17">
        <v>1145.1400000000001</v>
      </c>
      <c r="F28" s="16" t="s">
        <v>53</v>
      </c>
      <c r="G28" s="15">
        <v>9.2999999999999999E-2</v>
      </c>
      <c r="H28" s="11"/>
      <c r="I28" s="6" t="s">
        <v>79</v>
      </c>
      <c r="J28" s="17">
        <v>19767148.162999999</v>
      </c>
      <c r="K28" s="17">
        <v>535095.67799999996</v>
      </c>
      <c r="L28" s="17">
        <v>1145.047</v>
      </c>
      <c r="M28" s="17">
        <v>1145.1400000000001</v>
      </c>
      <c r="N28" s="16" t="s">
        <v>53</v>
      </c>
      <c r="O28" s="15">
        <v>9.2999999999999999E-2</v>
      </c>
      <c r="P28" s="11"/>
      <c r="Q28" s="6" t="s">
        <v>79</v>
      </c>
      <c r="R28" s="17">
        <v>19767148.162999999</v>
      </c>
      <c r="S28" s="17">
        <v>535095.67799999996</v>
      </c>
      <c r="T28" s="17">
        <v>1145.047</v>
      </c>
      <c r="U28" s="8">
        <v>1145.1320000000001</v>
      </c>
      <c r="V28" s="15" t="s">
        <v>53</v>
      </c>
      <c r="W28" s="30">
        <f>Table212[[#This Row],[DEMZ]]-Table212[[#This Row],[KnownZ]]</f>
        <v>8.500000000003638E-2</v>
      </c>
    </row>
    <row r="29" spans="1:23" x14ac:dyDescent="0.25">
      <c r="A29" s="29" t="s">
        <v>80</v>
      </c>
      <c r="B29" s="30">
        <v>19831875.602000002</v>
      </c>
      <c r="C29" s="30">
        <v>509150.98300000001</v>
      </c>
      <c r="D29" s="30">
        <v>922.57100000000003</v>
      </c>
      <c r="E29" s="30">
        <v>923.03599999999994</v>
      </c>
      <c r="F29" s="31" t="s">
        <v>53</v>
      </c>
      <c r="G29" s="32">
        <v>0.46500000000000002</v>
      </c>
      <c r="H29" s="11"/>
      <c r="I29" s="29" t="s">
        <v>80</v>
      </c>
      <c r="J29" s="30">
        <v>19831875.602000002</v>
      </c>
      <c r="K29" s="30">
        <v>509150.98300000001</v>
      </c>
      <c r="L29" s="30">
        <v>922.57100000000003</v>
      </c>
      <c r="M29" s="30">
        <v>923.03599999999994</v>
      </c>
      <c r="N29" s="31" t="s">
        <v>53</v>
      </c>
      <c r="O29" s="32">
        <v>0.46500000000000002</v>
      </c>
      <c r="P29" s="11"/>
      <c r="Q29" s="29" t="s">
        <v>80</v>
      </c>
      <c r="R29" s="30">
        <v>19831875.602000002</v>
      </c>
      <c r="S29" s="30">
        <v>509150.98300000001</v>
      </c>
      <c r="T29" s="30">
        <v>922.57100000000003</v>
      </c>
      <c r="U29" s="35">
        <v>923.02800000000002</v>
      </c>
      <c r="V29" s="15" t="s">
        <v>53</v>
      </c>
      <c r="W29" s="30">
        <f>Table212[[#This Row],[DEMZ]]-Table212[[#This Row],[KnownZ]]</f>
        <v>0.45699999999999363</v>
      </c>
    </row>
    <row r="30" spans="1:23" x14ac:dyDescent="0.25">
      <c r="A30" s="33"/>
      <c r="B30" s="23"/>
      <c r="C30" s="23"/>
      <c r="D30" s="23"/>
      <c r="E30" s="23"/>
      <c r="F30" s="34"/>
      <c r="G30" s="34"/>
      <c r="H30" s="11"/>
      <c r="I30" s="33"/>
      <c r="J30" s="23"/>
      <c r="K30" s="23"/>
      <c r="L30" s="23"/>
      <c r="M30" s="23"/>
      <c r="N30" s="10"/>
      <c r="O30" s="23"/>
      <c r="P30" s="11"/>
      <c r="Q30" s="33"/>
      <c r="V30" s="10"/>
      <c r="W30" s="23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9"/>
  <sheetViews>
    <sheetView workbookViewId="0">
      <selection activeCell="A24" sqref="A24"/>
    </sheetView>
  </sheetViews>
  <sheetFormatPr defaultRowHeight="15" x14ac:dyDescent="0.25"/>
  <cols>
    <col min="1" max="1" width="13.42578125" style="20" bestFit="1" customWidth="1"/>
    <col min="2" max="2" width="12.5703125" style="24" bestFit="1" customWidth="1"/>
    <col min="3" max="3" width="13.85546875" style="24" bestFit="1" customWidth="1"/>
    <col min="4" max="4" width="13.42578125" style="24" bestFit="1" customWidth="1"/>
    <col min="5" max="5" width="12.28515625" style="24" bestFit="1" customWidth="1"/>
    <col min="6" max="6" width="16.42578125" style="20" bestFit="1" customWidth="1"/>
    <col min="7" max="7" width="11.85546875" style="24" bestFit="1" customWidth="1"/>
    <col min="8" max="8" width="9.85546875" style="24" bestFit="1" customWidth="1"/>
    <col min="9" max="9" width="2.7109375" style="20" customWidth="1"/>
    <col min="10" max="10" width="12.85546875" style="20" bestFit="1" customWidth="1"/>
    <col min="11" max="11" width="12.5703125" style="20" bestFit="1" customWidth="1"/>
    <col min="12" max="12" width="13.85546875" style="20" bestFit="1" customWidth="1"/>
    <col min="13" max="13" width="13.42578125" style="20" bestFit="1" customWidth="1"/>
    <col min="14" max="14" width="12.28515625" style="38" bestFit="1" customWidth="1"/>
    <col min="15" max="15" width="16.42578125" style="20" bestFit="1" customWidth="1"/>
    <col min="16" max="16" width="11.85546875" style="20" bestFit="1" customWidth="1"/>
    <col min="17" max="17" width="9.85546875" style="20" bestFit="1" customWidth="1"/>
    <col min="18" max="18" width="2.7109375" style="20" customWidth="1"/>
    <col min="19" max="19" width="12.85546875" style="20" bestFit="1" customWidth="1"/>
    <col min="20" max="20" width="12.5703125" style="24" bestFit="1" customWidth="1"/>
    <col min="21" max="21" width="13.85546875" style="24" bestFit="1" customWidth="1"/>
    <col min="22" max="22" width="13.42578125" style="24" bestFit="1" customWidth="1"/>
    <col min="23" max="23" width="12.28515625" style="24" bestFit="1" customWidth="1"/>
    <col min="24" max="24" width="16.42578125" style="20" bestFit="1" customWidth="1"/>
    <col min="25" max="25" width="11.85546875" style="24" bestFit="1" customWidth="1"/>
    <col min="26" max="26" width="2.7109375" style="20" customWidth="1"/>
    <col min="27" max="27" width="18.140625" style="20" bestFit="1" customWidth="1"/>
    <col min="28" max="28" width="8.140625" style="20" bestFit="1" customWidth="1"/>
    <col min="29" max="16384" width="9.140625" style="20"/>
  </cols>
  <sheetData>
    <row r="1" spans="1:28" x14ac:dyDescent="0.25">
      <c r="A1" s="47" t="s">
        <v>12</v>
      </c>
      <c r="B1" s="47"/>
      <c r="C1" s="47"/>
      <c r="D1" s="47"/>
      <c r="E1" s="47"/>
      <c r="F1" s="47"/>
      <c r="G1" s="47"/>
      <c r="H1" s="47"/>
      <c r="I1" s="11"/>
      <c r="J1" s="47" t="s">
        <v>27</v>
      </c>
      <c r="K1" s="47"/>
      <c r="L1" s="47"/>
      <c r="M1" s="47"/>
      <c r="N1" s="47"/>
      <c r="O1" s="47"/>
      <c r="P1" s="47"/>
      <c r="Q1" s="47"/>
      <c r="R1" s="11"/>
      <c r="S1" s="43" t="s">
        <v>26</v>
      </c>
      <c r="T1" s="43"/>
      <c r="U1" s="43"/>
      <c r="V1" s="43"/>
      <c r="W1" s="43"/>
      <c r="X1" s="43"/>
      <c r="Y1" s="44"/>
      <c r="Z1" s="18"/>
      <c r="AA1" s="2" t="s">
        <v>13</v>
      </c>
      <c r="AB1" s="19">
        <f>_xlfn.PERCENTILE.INC(H:H, 0.95)</f>
        <v>0.37255000000000005</v>
      </c>
    </row>
    <row r="2" spans="1:28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1"/>
      <c r="J2" s="12" t="s">
        <v>0</v>
      </c>
      <c r="K2" s="13" t="s">
        <v>1</v>
      </c>
      <c r="L2" s="13" t="s">
        <v>2</v>
      </c>
      <c r="M2" s="13" t="s">
        <v>3</v>
      </c>
      <c r="N2" s="13" t="s">
        <v>11</v>
      </c>
      <c r="O2" s="13" t="s">
        <v>5</v>
      </c>
      <c r="P2" s="14" t="s">
        <v>6</v>
      </c>
      <c r="Q2" s="13" t="s">
        <v>7</v>
      </c>
      <c r="R2" s="11"/>
      <c r="S2" s="21" t="s">
        <v>0</v>
      </c>
      <c r="T2" s="13" t="s">
        <v>1</v>
      </c>
      <c r="U2" s="13" t="s">
        <v>2</v>
      </c>
      <c r="V2" s="13" t="s">
        <v>3</v>
      </c>
      <c r="W2" s="13" t="s">
        <v>4</v>
      </c>
      <c r="X2" s="22" t="s">
        <v>5</v>
      </c>
      <c r="Y2" s="14" t="s">
        <v>6</v>
      </c>
      <c r="Z2" s="18"/>
    </row>
    <row r="3" spans="1:28" x14ac:dyDescent="0.25">
      <c r="A3" s="6" t="s">
        <v>54</v>
      </c>
      <c r="B3" s="17">
        <v>19704456.774999999</v>
      </c>
      <c r="C3" s="17">
        <v>513855.364</v>
      </c>
      <c r="D3" s="17">
        <v>1205.5519999999999</v>
      </c>
      <c r="E3" s="17">
        <v>1205.798</v>
      </c>
      <c r="F3" s="8" t="s">
        <v>73</v>
      </c>
      <c r="G3" s="8">
        <v>0.246</v>
      </c>
      <c r="H3" s="8">
        <f>ABS(Table3[[#This Row],[DeltaZ]])</f>
        <v>0.246</v>
      </c>
      <c r="I3" s="11"/>
      <c r="J3" s="6" t="s">
        <v>54</v>
      </c>
      <c r="K3" s="17">
        <v>19704456.774999999</v>
      </c>
      <c r="L3" s="17">
        <v>513855.364</v>
      </c>
      <c r="M3" s="17">
        <v>1205.5519999999999</v>
      </c>
      <c r="N3" s="37">
        <v>1205.7919999999999</v>
      </c>
      <c r="O3" s="8" t="s">
        <v>73</v>
      </c>
      <c r="P3" s="8">
        <f>Table37[[#This Row],[DEMZ]]-Table37[[#This Row],[KnownZ]]</f>
        <v>0.24000000000000909</v>
      </c>
      <c r="Q3" s="8">
        <f>ABS(Table37[[#This Row],[DeltaZ]])</f>
        <v>0.24000000000000909</v>
      </c>
      <c r="R3" s="11"/>
      <c r="S3" s="29" t="s">
        <v>64</v>
      </c>
      <c r="T3" s="30">
        <v>19822678.771000002</v>
      </c>
      <c r="U3" s="30">
        <v>472751.89299999998</v>
      </c>
      <c r="V3" s="30">
        <v>848.91399999999999</v>
      </c>
      <c r="W3" s="30">
        <v>848.49300000000005</v>
      </c>
      <c r="X3" s="35" t="s">
        <v>73</v>
      </c>
      <c r="Y3" s="35">
        <v>-0.42099999999999999</v>
      </c>
      <c r="Z3" s="18"/>
    </row>
    <row r="4" spans="1:28" x14ac:dyDescent="0.25">
      <c r="A4" s="6" t="s">
        <v>55</v>
      </c>
      <c r="B4" s="17">
        <v>19720180.322000001</v>
      </c>
      <c r="C4" s="17">
        <v>483901.88299999997</v>
      </c>
      <c r="D4" s="17">
        <v>1067.5150000000001</v>
      </c>
      <c r="E4" s="17">
        <v>1067.4570000000001</v>
      </c>
      <c r="F4" s="8" t="s">
        <v>73</v>
      </c>
      <c r="G4" s="8">
        <v>-5.8000000000000003E-2</v>
      </c>
      <c r="H4" s="8">
        <f>ABS(Table3[[#This Row],[DeltaZ]])</f>
        <v>5.8000000000000003E-2</v>
      </c>
      <c r="I4" s="11"/>
      <c r="J4" s="6" t="s">
        <v>55</v>
      </c>
      <c r="K4" s="17">
        <v>19720180.322000001</v>
      </c>
      <c r="L4" s="17">
        <v>483901.88299999997</v>
      </c>
      <c r="M4" s="17">
        <v>1067.5150000000001</v>
      </c>
      <c r="N4" s="37">
        <v>1067.4760000000001</v>
      </c>
      <c r="O4" s="8" t="s">
        <v>73</v>
      </c>
      <c r="P4" s="8">
        <f>Table37[[#This Row],[DEMZ]]-Table37[[#This Row],[KnownZ]]</f>
        <v>-3.8999999999987267E-2</v>
      </c>
      <c r="Q4" s="8">
        <f>ABS(Table37[[#This Row],[DeltaZ]])</f>
        <v>3.8999999999987267E-2</v>
      </c>
      <c r="R4" s="11"/>
      <c r="S4" s="48"/>
      <c r="T4" s="49"/>
      <c r="U4" s="49"/>
      <c r="V4" s="49"/>
      <c r="W4" s="49"/>
      <c r="X4" s="49"/>
      <c r="Y4" s="49"/>
      <c r="Z4" s="18"/>
    </row>
    <row r="5" spans="1:28" x14ac:dyDescent="0.25">
      <c r="A5" s="6" t="s">
        <v>56</v>
      </c>
      <c r="B5" s="17">
        <v>19797411.285999998</v>
      </c>
      <c r="C5" s="17">
        <v>486858.27600000001</v>
      </c>
      <c r="D5" s="17">
        <v>965.52499999999998</v>
      </c>
      <c r="E5" s="17">
        <v>965.45</v>
      </c>
      <c r="F5" s="8" t="s">
        <v>73</v>
      </c>
      <c r="G5" s="8">
        <v>-7.4999999999999997E-2</v>
      </c>
      <c r="H5" s="8">
        <f>ABS(Table3[[#This Row],[DeltaZ]])</f>
        <v>7.4999999999999997E-2</v>
      </c>
      <c r="I5" s="11"/>
      <c r="J5" s="6" t="s">
        <v>56</v>
      </c>
      <c r="K5" s="17">
        <v>19797411.285999998</v>
      </c>
      <c r="L5" s="17">
        <v>486858.27600000001</v>
      </c>
      <c r="M5" s="17">
        <v>965.52499999999998</v>
      </c>
      <c r="N5" s="37">
        <v>965.44299999999998</v>
      </c>
      <c r="O5" s="8" t="s">
        <v>73</v>
      </c>
      <c r="P5" s="8">
        <f>Table37[[#This Row],[DEMZ]]-Table37[[#This Row],[KnownZ]]</f>
        <v>-8.1999999999993634E-2</v>
      </c>
      <c r="Q5" s="8">
        <f>ABS(Table37[[#This Row],[DeltaZ]])</f>
        <v>8.1999999999993634E-2</v>
      </c>
      <c r="R5" s="11"/>
      <c r="S5" s="48"/>
      <c r="T5" s="49"/>
      <c r="U5" s="49"/>
      <c r="V5" s="49"/>
      <c r="W5" s="49"/>
      <c r="X5" s="49"/>
      <c r="Y5" s="49"/>
      <c r="Z5" s="18"/>
    </row>
    <row r="6" spans="1:28" x14ac:dyDescent="0.25">
      <c r="A6" s="6" t="s">
        <v>57</v>
      </c>
      <c r="B6" s="17">
        <v>19699076.563000001</v>
      </c>
      <c r="C6" s="17">
        <v>547219.41099999996</v>
      </c>
      <c r="D6" s="17">
        <v>1218.9739999999999</v>
      </c>
      <c r="E6" s="17">
        <v>1218.9259999999999</v>
      </c>
      <c r="F6" s="8" t="s">
        <v>73</v>
      </c>
      <c r="G6" s="8">
        <v>-4.8000000000000001E-2</v>
      </c>
      <c r="H6" s="8">
        <f>ABS(Table3[[#This Row],[DeltaZ]])</f>
        <v>4.8000000000000001E-2</v>
      </c>
      <c r="I6" s="11"/>
      <c r="J6" s="6" t="s">
        <v>57</v>
      </c>
      <c r="K6" s="17">
        <v>19699076.563000001</v>
      </c>
      <c r="L6" s="17">
        <v>547219.41099999996</v>
      </c>
      <c r="M6" s="17">
        <v>1218.9739999999999</v>
      </c>
      <c r="N6" s="37">
        <v>1218.92</v>
      </c>
      <c r="O6" s="8" t="s">
        <v>73</v>
      </c>
      <c r="P6" s="8">
        <f>Table37[[#This Row],[DEMZ]]-Table37[[#This Row],[KnownZ]]</f>
        <v>-5.3999999999859938E-2</v>
      </c>
      <c r="Q6" s="8">
        <f>ABS(Table37[[#This Row],[DeltaZ]])</f>
        <v>5.3999999999859938E-2</v>
      </c>
      <c r="R6" s="11"/>
      <c r="S6" s="48"/>
      <c r="T6" s="49"/>
      <c r="U6" s="49"/>
      <c r="V6" s="49"/>
      <c r="W6" s="49"/>
      <c r="X6" s="49"/>
      <c r="Y6" s="49"/>
      <c r="Z6" s="18"/>
    </row>
    <row r="7" spans="1:28" x14ac:dyDescent="0.25">
      <c r="A7" s="6" t="s">
        <v>58</v>
      </c>
      <c r="B7" s="17">
        <v>19852392.923</v>
      </c>
      <c r="C7" s="17">
        <v>454269.32699999999</v>
      </c>
      <c r="D7" s="17">
        <v>1003.514</v>
      </c>
      <c r="E7" s="17">
        <v>1003.509</v>
      </c>
      <c r="F7" s="8" t="s">
        <v>73</v>
      </c>
      <c r="G7" s="8">
        <v>-5.0000000000000001E-3</v>
      </c>
      <c r="H7" s="8">
        <f>ABS(Table3[[#This Row],[DeltaZ]])</f>
        <v>5.0000000000000001E-3</v>
      </c>
      <c r="I7" s="11"/>
      <c r="J7" s="6" t="s">
        <v>58</v>
      </c>
      <c r="K7" s="17">
        <v>19852392.923</v>
      </c>
      <c r="L7" s="17">
        <v>454269.32699999999</v>
      </c>
      <c r="M7" s="17">
        <v>1003.514</v>
      </c>
      <c r="N7" s="37">
        <v>1003.5069999999999</v>
      </c>
      <c r="O7" s="8" t="s">
        <v>73</v>
      </c>
      <c r="P7" s="8">
        <f>Table37[[#This Row],[DEMZ]]-Table37[[#This Row],[KnownZ]]</f>
        <v>-7.0000000000618456E-3</v>
      </c>
      <c r="Q7" s="8">
        <f>ABS(Table37[[#This Row],[DeltaZ]])</f>
        <v>7.0000000000618456E-3</v>
      </c>
      <c r="R7" s="11"/>
      <c r="S7" s="48"/>
      <c r="T7" s="49"/>
      <c r="U7" s="49"/>
      <c r="V7" s="49"/>
      <c r="W7" s="49"/>
      <c r="X7" s="49"/>
      <c r="Y7" s="49"/>
      <c r="Z7" s="18"/>
    </row>
    <row r="8" spans="1:28" x14ac:dyDescent="0.25">
      <c r="A8" s="6" t="s">
        <v>59</v>
      </c>
      <c r="B8" s="17">
        <v>19746723.252</v>
      </c>
      <c r="C8" s="17">
        <v>449334.82699999999</v>
      </c>
      <c r="D8" s="17">
        <v>1220.152</v>
      </c>
      <c r="E8" s="17">
        <v>1220.251</v>
      </c>
      <c r="F8" s="8" t="s">
        <v>73</v>
      </c>
      <c r="G8" s="8">
        <v>9.9000000000000005E-2</v>
      </c>
      <c r="H8" s="8">
        <f>ABS(Table3[[#This Row],[DeltaZ]])</f>
        <v>9.9000000000000005E-2</v>
      </c>
      <c r="I8" s="11"/>
      <c r="J8" s="6" t="s">
        <v>59</v>
      </c>
      <c r="K8" s="17">
        <v>19746723.252</v>
      </c>
      <c r="L8" s="17">
        <v>449334.82699999999</v>
      </c>
      <c r="M8" s="17">
        <v>1220.152</v>
      </c>
      <c r="N8" s="37">
        <v>1220.268</v>
      </c>
      <c r="O8" s="8" t="s">
        <v>73</v>
      </c>
      <c r="P8" s="8">
        <f>Table37[[#This Row],[DEMZ]]-Table37[[#This Row],[KnownZ]]</f>
        <v>0.11599999999998545</v>
      </c>
      <c r="Q8" s="8">
        <f>ABS(Table37[[#This Row],[DeltaZ]])</f>
        <v>0.11599999999998545</v>
      </c>
      <c r="R8" s="11"/>
      <c r="S8" s="48"/>
      <c r="T8" s="49"/>
      <c r="U8" s="49"/>
      <c r="V8" s="49"/>
      <c r="W8" s="49"/>
      <c r="X8" s="49"/>
      <c r="Y8" s="49"/>
      <c r="Z8" s="18"/>
    </row>
    <row r="9" spans="1:28" x14ac:dyDescent="0.25">
      <c r="A9" s="6" t="s">
        <v>60</v>
      </c>
      <c r="B9" s="17">
        <v>19746212.870999999</v>
      </c>
      <c r="C9" s="17">
        <v>488216.96799999999</v>
      </c>
      <c r="D9" s="17">
        <v>988.02599999999995</v>
      </c>
      <c r="E9" s="17">
        <v>988.03399999999999</v>
      </c>
      <c r="F9" s="8" t="s">
        <v>73</v>
      </c>
      <c r="G9" s="8">
        <v>8.0000000000000002E-3</v>
      </c>
      <c r="H9" s="8">
        <f>ABS(Table3[[#This Row],[DeltaZ]])</f>
        <v>8.0000000000000002E-3</v>
      </c>
      <c r="I9" s="11"/>
      <c r="J9" s="6" t="s">
        <v>60</v>
      </c>
      <c r="K9" s="17">
        <v>19746212.870999999</v>
      </c>
      <c r="L9" s="17">
        <v>488216.96799999999</v>
      </c>
      <c r="M9" s="17">
        <v>988.02599999999995</v>
      </c>
      <c r="N9" s="37">
        <v>988.03</v>
      </c>
      <c r="O9" s="8" t="s">
        <v>73</v>
      </c>
      <c r="P9" s="8">
        <f>Table37[[#This Row],[DEMZ]]-Table37[[#This Row],[KnownZ]]</f>
        <v>4.0000000000190994E-3</v>
      </c>
      <c r="Q9" s="8">
        <f>ABS(Table37[[#This Row],[DeltaZ]])</f>
        <v>4.0000000000190994E-3</v>
      </c>
      <c r="R9" s="11"/>
      <c r="S9" s="48"/>
      <c r="T9" s="49"/>
      <c r="U9" s="49"/>
      <c r="V9" s="49"/>
      <c r="W9" s="49"/>
      <c r="X9" s="49"/>
      <c r="Y9" s="49"/>
      <c r="Z9" s="18"/>
    </row>
    <row r="10" spans="1:28" x14ac:dyDescent="0.25">
      <c r="A10" s="6" t="s">
        <v>61</v>
      </c>
      <c r="B10" s="17">
        <v>19767706.190000001</v>
      </c>
      <c r="C10" s="17">
        <v>513143.66399999999</v>
      </c>
      <c r="D10" s="17">
        <v>1181.787</v>
      </c>
      <c r="E10" s="17">
        <v>1181.713</v>
      </c>
      <c r="F10" s="8" t="s">
        <v>73</v>
      </c>
      <c r="G10" s="8">
        <v>-7.3999999999999996E-2</v>
      </c>
      <c r="H10" s="8">
        <f>ABS(Table3[[#This Row],[DeltaZ]])</f>
        <v>7.3999999999999996E-2</v>
      </c>
      <c r="I10" s="11"/>
      <c r="J10" s="6" t="s">
        <v>61</v>
      </c>
      <c r="K10" s="17">
        <v>19767706.190000001</v>
      </c>
      <c r="L10" s="17">
        <v>513143.66399999999</v>
      </c>
      <c r="M10" s="17">
        <v>1181.787</v>
      </c>
      <c r="N10" s="37">
        <v>1181.7349999999999</v>
      </c>
      <c r="O10" s="8" t="s">
        <v>73</v>
      </c>
      <c r="P10" s="8">
        <f>Table37[[#This Row],[DEMZ]]-Table37[[#This Row],[KnownZ]]</f>
        <v>-5.2000000000134605E-2</v>
      </c>
      <c r="Q10" s="8">
        <f>ABS(Table37[[#This Row],[DeltaZ]])</f>
        <v>5.2000000000134605E-2</v>
      </c>
      <c r="R10" s="11"/>
      <c r="S10" s="48"/>
      <c r="T10" s="49"/>
      <c r="U10" s="49"/>
      <c r="V10" s="49"/>
      <c r="W10" s="49"/>
      <c r="X10" s="49"/>
      <c r="Y10" s="49"/>
      <c r="Z10" s="18"/>
    </row>
    <row r="11" spans="1:28" x14ac:dyDescent="0.25">
      <c r="A11" s="6" t="s">
        <v>62</v>
      </c>
      <c r="B11" s="17">
        <v>19766193.351</v>
      </c>
      <c r="C11" s="17">
        <v>542746.06299999997</v>
      </c>
      <c r="D11" s="17">
        <v>1057.5260000000001</v>
      </c>
      <c r="E11" s="17">
        <v>1057.5450000000001</v>
      </c>
      <c r="F11" s="8" t="s">
        <v>73</v>
      </c>
      <c r="G11" s="8">
        <v>1.9E-2</v>
      </c>
      <c r="H11" s="8">
        <f>ABS(Table3[[#This Row],[DeltaZ]])</f>
        <v>1.9E-2</v>
      </c>
      <c r="I11" s="11"/>
      <c r="J11" s="6" t="s">
        <v>62</v>
      </c>
      <c r="K11" s="17">
        <v>19766193.351</v>
      </c>
      <c r="L11" s="17">
        <v>542746.06299999997</v>
      </c>
      <c r="M11" s="17">
        <v>1057.5260000000001</v>
      </c>
      <c r="N11" s="37">
        <v>1057.521</v>
      </c>
      <c r="O11" s="8" t="s">
        <v>73</v>
      </c>
      <c r="P11" s="8">
        <f>Table37[[#This Row],[DEMZ]]-Table37[[#This Row],[KnownZ]]</f>
        <v>-5.0000000001091394E-3</v>
      </c>
      <c r="Q11" s="8">
        <f>ABS(Table37[[#This Row],[DeltaZ]])</f>
        <v>5.0000000001091394E-3</v>
      </c>
      <c r="R11" s="11"/>
      <c r="S11" s="48"/>
      <c r="T11" s="49"/>
      <c r="U11" s="49"/>
      <c r="V11" s="49"/>
      <c r="W11" s="49"/>
      <c r="X11" s="49"/>
      <c r="Y11" s="49"/>
      <c r="Z11" s="23"/>
    </row>
    <row r="12" spans="1:28" x14ac:dyDescent="0.25">
      <c r="A12" s="6" t="s">
        <v>63</v>
      </c>
      <c r="B12" s="17">
        <v>19708416.98</v>
      </c>
      <c r="C12" s="17">
        <v>474082.67</v>
      </c>
      <c r="D12" s="17">
        <v>1097.4269999999999</v>
      </c>
      <c r="E12" s="17">
        <v>1097.057</v>
      </c>
      <c r="F12" s="8" t="s">
        <v>73</v>
      </c>
      <c r="G12" s="8">
        <v>-0.37</v>
      </c>
      <c r="H12" s="8">
        <f>ABS(Table3[[#This Row],[DeltaZ]])</f>
        <v>0.37</v>
      </c>
      <c r="I12" s="11"/>
      <c r="J12" s="6" t="s">
        <v>63</v>
      </c>
      <c r="K12" s="17">
        <v>19708416.98</v>
      </c>
      <c r="L12" s="17">
        <v>474082.67</v>
      </c>
      <c r="M12" s="17">
        <v>1097.4269999999999</v>
      </c>
      <c r="N12" s="37">
        <v>1097.0630000000001</v>
      </c>
      <c r="O12" s="8" t="s">
        <v>73</v>
      </c>
      <c r="P12" s="8">
        <f>Table37[[#This Row],[DEMZ]]-Table37[[#This Row],[KnownZ]]</f>
        <v>-0.36399999999980537</v>
      </c>
      <c r="Q12" s="8">
        <f>ABS(Table37[[#This Row],[DeltaZ]])</f>
        <v>0.36399999999980537</v>
      </c>
      <c r="R12" s="11"/>
      <c r="S12" s="48"/>
      <c r="T12" s="49"/>
      <c r="U12" s="49"/>
      <c r="V12" s="49"/>
      <c r="W12" s="49"/>
      <c r="X12" s="49"/>
      <c r="Y12" s="49"/>
      <c r="Z12" s="23"/>
    </row>
    <row r="13" spans="1:28" x14ac:dyDescent="0.25">
      <c r="A13" s="6" t="s">
        <v>64</v>
      </c>
      <c r="B13" s="17">
        <v>19822678.771000002</v>
      </c>
      <c r="C13" s="17">
        <v>472751.89299999998</v>
      </c>
      <c r="D13" s="17">
        <v>848.91399999999999</v>
      </c>
      <c r="E13" s="17">
        <v>848.49300000000005</v>
      </c>
      <c r="F13" s="8" t="s">
        <v>73</v>
      </c>
      <c r="G13" s="8">
        <v>-0.42099999999999999</v>
      </c>
      <c r="H13" s="8">
        <f>ABS(Table3[[#This Row],[DeltaZ]])</f>
        <v>0.42099999999999999</v>
      </c>
      <c r="I13" s="11"/>
      <c r="J13" s="6" t="s">
        <v>64</v>
      </c>
      <c r="K13" s="17">
        <v>19822678.771000002</v>
      </c>
      <c r="L13" s="17">
        <v>472751.89299999998</v>
      </c>
      <c r="M13" s="17">
        <v>848.91399999999999</v>
      </c>
      <c r="N13" s="37">
        <v>848.51499999999999</v>
      </c>
      <c r="O13" s="8" t="s">
        <v>73</v>
      </c>
      <c r="P13" s="8">
        <f>Table37[[#This Row],[DEMZ]]-Table37[[#This Row],[KnownZ]]</f>
        <v>-0.39900000000000091</v>
      </c>
      <c r="Q13" s="8">
        <f>ABS(Table37[[#This Row],[DeltaZ]])</f>
        <v>0.39900000000000091</v>
      </c>
      <c r="R13" s="11"/>
      <c r="S13" s="48"/>
      <c r="T13" s="49"/>
      <c r="U13" s="49"/>
      <c r="V13" s="49"/>
      <c r="W13" s="49"/>
      <c r="X13" s="49"/>
      <c r="Y13" s="49"/>
      <c r="Z13" s="23"/>
    </row>
    <row r="14" spans="1:28" x14ac:dyDescent="0.25">
      <c r="A14" s="6" t="s">
        <v>65</v>
      </c>
      <c r="B14" s="17">
        <v>19831747.484000001</v>
      </c>
      <c r="C14" s="17">
        <v>509024.97399999999</v>
      </c>
      <c r="D14" s="17">
        <v>924.24300000000005</v>
      </c>
      <c r="E14" s="17">
        <v>924.41300000000001</v>
      </c>
      <c r="F14" s="8" t="s">
        <v>73</v>
      </c>
      <c r="G14" s="8">
        <v>0.17</v>
      </c>
      <c r="H14" s="8">
        <f>ABS(Table3[[#This Row],[DeltaZ]])</f>
        <v>0.17</v>
      </c>
      <c r="I14" s="11"/>
      <c r="J14" s="6" t="s">
        <v>65</v>
      </c>
      <c r="K14" s="17">
        <v>19831747.484000001</v>
      </c>
      <c r="L14" s="17">
        <v>509024.97399999999</v>
      </c>
      <c r="M14" s="17">
        <v>924.24300000000005</v>
      </c>
      <c r="N14" s="37">
        <v>924.43700000000001</v>
      </c>
      <c r="O14" s="8" t="s">
        <v>73</v>
      </c>
      <c r="P14" s="8">
        <f>Table37[[#This Row],[DEMZ]]-Table37[[#This Row],[KnownZ]]</f>
        <v>0.19399999999995998</v>
      </c>
      <c r="Q14" s="8">
        <f>ABS(Table37[[#This Row],[DeltaZ]])</f>
        <v>0.19399999999995998</v>
      </c>
      <c r="R14" s="11"/>
      <c r="S14" s="48"/>
      <c r="T14" s="49"/>
      <c r="U14" s="49"/>
      <c r="V14" s="49"/>
      <c r="W14" s="49"/>
      <c r="X14" s="50"/>
      <c r="Y14" s="49"/>
      <c r="Z14" s="23"/>
    </row>
    <row r="15" spans="1:28" x14ac:dyDescent="0.25">
      <c r="A15" s="6" t="s">
        <v>66</v>
      </c>
      <c r="B15" s="17">
        <v>19903641.484000001</v>
      </c>
      <c r="C15" s="17">
        <v>525583.61300000001</v>
      </c>
      <c r="D15" s="17">
        <v>858.66800000000001</v>
      </c>
      <c r="E15" s="17">
        <v>858.50699999999995</v>
      </c>
      <c r="F15" s="8" t="s">
        <v>73</v>
      </c>
      <c r="G15" s="8">
        <v>-0.161</v>
      </c>
      <c r="H15" s="8">
        <f>ABS(Table3[[#This Row],[DeltaZ]])</f>
        <v>0.161</v>
      </c>
      <c r="I15" s="11"/>
      <c r="J15" s="6" t="s">
        <v>66</v>
      </c>
      <c r="K15" s="17">
        <v>19903641.484000001</v>
      </c>
      <c r="L15" s="17">
        <v>525583.61300000001</v>
      </c>
      <c r="M15" s="17">
        <v>858.66800000000001</v>
      </c>
      <c r="N15" s="41">
        <v>858.50800000000004</v>
      </c>
      <c r="O15" s="8" t="s">
        <v>73</v>
      </c>
      <c r="P15" s="8">
        <f>Table37[[#This Row],[DEMZ]]-Table37[[#This Row],[KnownZ]]</f>
        <v>-0.15999999999996817</v>
      </c>
      <c r="Q15" s="8">
        <f>ABS(Table37[[#This Row],[DeltaZ]])</f>
        <v>0.15999999999996817</v>
      </c>
      <c r="R15" s="11"/>
      <c r="S15" s="48"/>
      <c r="T15" s="49"/>
      <c r="U15" s="49"/>
      <c r="V15" s="49"/>
      <c r="W15" s="49"/>
      <c r="X15" s="50"/>
      <c r="Y15" s="49"/>
      <c r="Z15" s="23"/>
    </row>
    <row r="16" spans="1:28" x14ac:dyDescent="0.25">
      <c r="A16" s="6" t="s">
        <v>67</v>
      </c>
      <c r="B16" s="17">
        <v>19933736.592</v>
      </c>
      <c r="C16" s="17">
        <v>498640.739</v>
      </c>
      <c r="D16" s="17">
        <v>772.43700000000001</v>
      </c>
      <c r="E16" s="17">
        <v>772.19500000000005</v>
      </c>
      <c r="F16" s="8" t="s">
        <v>73</v>
      </c>
      <c r="G16" s="8">
        <v>-0.24199999999999999</v>
      </c>
      <c r="H16" s="8">
        <f>ABS(Table3[[#This Row],[DeltaZ]])</f>
        <v>0.24199999999999999</v>
      </c>
      <c r="I16" s="11"/>
      <c r="J16" s="6" t="s">
        <v>67</v>
      </c>
      <c r="K16" s="17">
        <v>19933736.592</v>
      </c>
      <c r="L16" s="17">
        <v>498640.739</v>
      </c>
      <c r="M16" s="17">
        <v>772.43700000000001</v>
      </c>
      <c r="N16" s="41">
        <v>772.18700000000001</v>
      </c>
      <c r="O16" s="8" t="s">
        <v>73</v>
      </c>
      <c r="P16" s="8">
        <f>Table37[[#This Row],[DEMZ]]-Table37[[#This Row],[KnownZ]]</f>
        <v>-0.25</v>
      </c>
      <c r="Q16" s="8">
        <f>ABS(Table37[[#This Row],[DeltaZ]])</f>
        <v>0.25</v>
      </c>
      <c r="R16" s="11"/>
      <c r="S16" s="48"/>
      <c r="T16" s="49"/>
      <c r="U16" s="49"/>
      <c r="V16" s="49"/>
      <c r="W16" s="49"/>
      <c r="X16" s="50"/>
      <c r="Y16" s="49"/>
      <c r="Z16" s="23"/>
    </row>
    <row r="17" spans="1:26" x14ac:dyDescent="0.25">
      <c r="A17" s="6" t="s">
        <v>68</v>
      </c>
      <c r="B17" s="17">
        <v>19961114.655999999</v>
      </c>
      <c r="C17" s="17">
        <v>549038.61399999994</v>
      </c>
      <c r="D17" s="17">
        <v>583.08500000000004</v>
      </c>
      <c r="E17" s="17">
        <v>583.14400000000001</v>
      </c>
      <c r="F17" s="8" t="s">
        <v>73</v>
      </c>
      <c r="G17" s="8">
        <v>5.8999999999999997E-2</v>
      </c>
      <c r="H17" s="8">
        <f>ABS(Table3[[#This Row],[DeltaZ]])</f>
        <v>5.8999999999999997E-2</v>
      </c>
      <c r="I17" s="11"/>
      <c r="J17" s="6" t="s">
        <v>68</v>
      </c>
      <c r="K17" s="17">
        <v>19961114.655999999</v>
      </c>
      <c r="L17" s="17">
        <v>549038.61399999994</v>
      </c>
      <c r="M17" s="17">
        <v>583.08500000000004</v>
      </c>
      <c r="N17" s="41">
        <v>583.13900000000001</v>
      </c>
      <c r="O17" s="8" t="s">
        <v>73</v>
      </c>
      <c r="P17" s="8">
        <f>Table37[[#This Row],[DEMZ]]-Table37[[#This Row],[KnownZ]]</f>
        <v>5.3999999999973625E-2</v>
      </c>
      <c r="Q17" s="8">
        <f>ABS(Table37[[#This Row],[DeltaZ]])</f>
        <v>5.3999999999973625E-2</v>
      </c>
      <c r="R17" s="11"/>
      <c r="S17" s="48"/>
      <c r="T17" s="49"/>
      <c r="U17" s="49"/>
      <c r="V17" s="49"/>
      <c r="W17" s="49"/>
      <c r="X17" s="49"/>
      <c r="Y17" s="49"/>
      <c r="Z17" s="23"/>
    </row>
    <row r="18" spans="1:26" x14ac:dyDescent="0.25">
      <c r="A18" s="6" t="s">
        <v>69</v>
      </c>
      <c r="B18" s="17">
        <v>19931536.605</v>
      </c>
      <c r="C18" s="17">
        <v>466414.76799999998</v>
      </c>
      <c r="D18" s="17">
        <v>647.27499999999998</v>
      </c>
      <c r="E18" s="17">
        <v>647.62300000000005</v>
      </c>
      <c r="F18" s="8" t="s">
        <v>73</v>
      </c>
      <c r="G18" s="8">
        <v>0.34799999999999998</v>
      </c>
      <c r="H18" s="8">
        <f>ABS(Table3[[#This Row],[DeltaZ]])</f>
        <v>0.34799999999999998</v>
      </c>
      <c r="I18" s="11"/>
      <c r="J18" s="6" t="s">
        <v>69</v>
      </c>
      <c r="K18" s="17">
        <v>19931536.605</v>
      </c>
      <c r="L18" s="17">
        <v>466414.76799999998</v>
      </c>
      <c r="M18" s="17">
        <v>647.27499999999998</v>
      </c>
      <c r="N18" s="41">
        <v>647.63499999999999</v>
      </c>
      <c r="O18" s="8" t="s">
        <v>73</v>
      </c>
      <c r="P18" s="8">
        <f>Table37[[#This Row],[DEMZ]]-Table37[[#This Row],[KnownZ]]</f>
        <v>0.36000000000001364</v>
      </c>
      <c r="Q18" s="8">
        <f>ABS(Table37[[#This Row],[DeltaZ]])</f>
        <v>0.36000000000001364</v>
      </c>
      <c r="R18" s="11"/>
      <c r="S18" s="48"/>
      <c r="T18" s="49"/>
      <c r="U18" s="49"/>
      <c r="V18" s="49"/>
      <c r="W18" s="49"/>
      <c r="X18" s="49"/>
      <c r="Y18" s="49"/>
      <c r="Z18" s="23"/>
    </row>
    <row r="19" spans="1:26" x14ac:dyDescent="0.25">
      <c r="A19" s="6" t="s">
        <v>70</v>
      </c>
      <c r="B19" s="17">
        <v>19965460.101</v>
      </c>
      <c r="C19" s="17">
        <v>491070.06900000002</v>
      </c>
      <c r="D19" s="17">
        <v>605.37800000000004</v>
      </c>
      <c r="E19" s="17">
        <v>605.14800000000002</v>
      </c>
      <c r="F19" s="8" t="s">
        <v>73</v>
      </c>
      <c r="G19" s="8">
        <v>-0.23</v>
      </c>
      <c r="H19" s="8">
        <f>ABS(Table3[[#This Row],[DeltaZ]])</f>
        <v>0.23</v>
      </c>
      <c r="I19" s="11"/>
      <c r="J19" s="6" t="s">
        <v>70</v>
      </c>
      <c r="K19" s="17">
        <v>19965460.101</v>
      </c>
      <c r="L19" s="17">
        <v>491070.06900000002</v>
      </c>
      <c r="M19" s="17">
        <v>605.37800000000004</v>
      </c>
      <c r="N19" s="41">
        <v>605.12099999999998</v>
      </c>
      <c r="O19" s="8" t="s">
        <v>73</v>
      </c>
      <c r="P19" s="8">
        <f>Table37[[#This Row],[DEMZ]]-Table37[[#This Row],[KnownZ]]</f>
        <v>-0.25700000000006185</v>
      </c>
      <c r="Q19" s="8">
        <f>ABS(Table37[[#This Row],[DeltaZ]])</f>
        <v>0.25700000000006185</v>
      </c>
      <c r="R19" s="11"/>
      <c r="S19" s="48"/>
      <c r="T19" s="49"/>
      <c r="U19" s="49"/>
      <c r="V19" s="49"/>
      <c r="W19" s="49"/>
      <c r="X19" s="49"/>
      <c r="Y19" s="49"/>
      <c r="Z19" s="23"/>
    </row>
    <row r="20" spans="1:26" x14ac:dyDescent="0.25">
      <c r="A20" s="6" t="s">
        <v>71</v>
      </c>
      <c r="B20" s="17">
        <v>19882901.521000002</v>
      </c>
      <c r="C20" s="17">
        <v>499464.16899999999</v>
      </c>
      <c r="D20" s="17">
        <v>830.697</v>
      </c>
      <c r="E20" s="17">
        <v>830.60900000000004</v>
      </c>
      <c r="F20" s="8" t="s">
        <v>73</v>
      </c>
      <c r="G20" s="8">
        <v>-8.7999999999999995E-2</v>
      </c>
      <c r="H20" s="8">
        <f>ABS(Table3[[#This Row],[DeltaZ]])</f>
        <v>8.7999999999999995E-2</v>
      </c>
      <c r="I20" s="11"/>
      <c r="J20" s="6" t="s">
        <v>71</v>
      </c>
      <c r="K20" s="17">
        <v>19882901.521000002</v>
      </c>
      <c r="L20" s="17">
        <v>499464.16899999999</v>
      </c>
      <c r="M20" s="17">
        <v>830.697</v>
      </c>
      <c r="N20" s="41">
        <v>830.62</v>
      </c>
      <c r="O20" s="8" t="s">
        <v>73</v>
      </c>
      <c r="P20" s="8">
        <f>Table37[[#This Row],[DEMZ]]-Table37[[#This Row],[KnownZ]]</f>
        <v>-7.6999999999998181E-2</v>
      </c>
      <c r="Q20" s="8">
        <f>ABS(Table37[[#This Row],[DeltaZ]])</f>
        <v>7.6999999999998181E-2</v>
      </c>
      <c r="R20" s="11"/>
      <c r="S20" s="48"/>
      <c r="T20" s="49"/>
      <c r="U20" s="49"/>
      <c r="V20" s="49"/>
      <c r="W20" s="49"/>
      <c r="X20" s="50"/>
      <c r="Y20" s="49"/>
      <c r="Z20" s="23"/>
    </row>
    <row r="21" spans="1:26" x14ac:dyDescent="0.25">
      <c r="A21" s="29" t="s">
        <v>72</v>
      </c>
      <c r="B21" s="30">
        <v>19902581.686999999</v>
      </c>
      <c r="C21" s="30">
        <v>550968.74699999997</v>
      </c>
      <c r="D21" s="30">
        <v>720.70799999999997</v>
      </c>
      <c r="E21" s="30">
        <v>720.72500000000002</v>
      </c>
      <c r="F21" s="35" t="s">
        <v>73</v>
      </c>
      <c r="G21" s="35">
        <v>1.7000000000000001E-2</v>
      </c>
      <c r="H21" s="35">
        <f>ABS(Table3[[#This Row],[DeltaZ]])</f>
        <v>1.7000000000000001E-2</v>
      </c>
      <c r="I21" s="11"/>
      <c r="J21" s="29" t="s">
        <v>72</v>
      </c>
      <c r="K21" s="30">
        <v>19902581.686999999</v>
      </c>
      <c r="L21" s="30">
        <v>550968.74699999997</v>
      </c>
      <c r="M21" s="30">
        <v>720.70799999999997</v>
      </c>
      <c r="N21" s="41">
        <v>720.745</v>
      </c>
      <c r="O21" s="35" t="s">
        <v>73</v>
      </c>
      <c r="P21" s="35">
        <f>Table37[[#This Row],[DEMZ]]-Table37[[#This Row],[KnownZ]]</f>
        <v>3.7000000000034561E-2</v>
      </c>
      <c r="Q21" s="35">
        <f>ABS(Table37[[#This Row],[DeltaZ]])</f>
        <v>3.7000000000034561E-2</v>
      </c>
      <c r="R21" s="11"/>
      <c r="S21" s="48"/>
      <c r="T21" s="49"/>
      <c r="U21" s="49"/>
      <c r="V21" s="49"/>
      <c r="W21" s="49"/>
      <c r="X21" s="49"/>
      <c r="Y21" s="49"/>
      <c r="Z21" s="23"/>
    </row>
    <row r="22" spans="1:26" x14ac:dyDescent="0.25">
      <c r="A22" s="29" t="s">
        <v>78</v>
      </c>
      <c r="B22" s="30">
        <v>19793853.469999999</v>
      </c>
      <c r="C22" s="30">
        <v>489367.87800000003</v>
      </c>
      <c r="D22" s="30">
        <v>973.64499999999998</v>
      </c>
      <c r="E22" s="30">
        <v>973.52800000000002</v>
      </c>
      <c r="F22" s="35" t="s">
        <v>73</v>
      </c>
      <c r="G22" s="30">
        <v>-0.11700000000000001</v>
      </c>
      <c r="H22" s="30">
        <f>ABS(Table3[[#This Row],[DeltaZ]])</f>
        <v>0.11700000000000001</v>
      </c>
      <c r="I22" s="11"/>
      <c r="J22" s="29" t="s">
        <v>78</v>
      </c>
      <c r="K22" s="30">
        <v>19793853.469999999</v>
      </c>
      <c r="L22" s="30">
        <v>489367.87800000003</v>
      </c>
      <c r="M22" s="30">
        <v>973.64499999999998</v>
      </c>
      <c r="N22" s="30">
        <v>973.54399999999998</v>
      </c>
      <c r="O22" s="35" t="s">
        <v>73</v>
      </c>
      <c r="P22" s="35">
        <f>Table37[[#This Row],[DEMZ]]-Table37[[#This Row],[KnownZ]]</f>
        <v>-0.10099999999999909</v>
      </c>
      <c r="Q22" s="30">
        <f>ABS(Table37[[#This Row],[DeltaZ]])</f>
        <v>0.10099999999999909</v>
      </c>
      <c r="R22" s="11"/>
      <c r="S22" s="33"/>
      <c r="T22" s="23"/>
      <c r="U22" s="23"/>
      <c r="V22" s="23"/>
      <c r="W22" s="23"/>
      <c r="X22" s="23"/>
      <c r="Y22" s="23"/>
      <c r="Z22" s="23"/>
    </row>
    <row r="23" spans="1:26" x14ac:dyDescent="0.25">
      <c r="A23" s="33"/>
      <c r="B23" s="10"/>
      <c r="C23" s="10"/>
      <c r="D23" s="10"/>
      <c r="E23" s="10"/>
      <c r="F23" s="10"/>
      <c r="G23" s="10"/>
      <c r="H23" s="10"/>
      <c r="I23" s="11"/>
      <c r="J23" s="33"/>
      <c r="K23" s="10"/>
      <c r="L23" s="10"/>
      <c r="M23" s="10"/>
      <c r="N23" s="10"/>
      <c r="O23" s="10"/>
      <c r="P23" s="10"/>
      <c r="Q23" s="10"/>
      <c r="R23" s="11"/>
      <c r="S23" s="33"/>
      <c r="T23" s="23"/>
      <c r="U23" s="23"/>
      <c r="V23" s="23"/>
      <c r="W23" s="23"/>
      <c r="X23" s="23"/>
      <c r="Y23" s="23"/>
      <c r="Z23" s="23"/>
    </row>
    <row r="24" spans="1:26" x14ac:dyDescent="0.25">
      <c r="A24" s="33"/>
      <c r="B24" s="10"/>
      <c r="C24" s="10"/>
      <c r="D24" s="10"/>
      <c r="E24" s="10"/>
      <c r="F24" s="10"/>
      <c r="G24" s="10"/>
      <c r="H24" s="10"/>
      <c r="I24" s="11"/>
      <c r="J24" s="33"/>
      <c r="K24" s="10"/>
      <c r="L24" s="10"/>
      <c r="M24" s="10"/>
      <c r="N24" s="10"/>
      <c r="O24" s="10"/>
      <c r="P24" s="10"/>
      <c r="Q24" s="10"/>
      <c r="R24" s="11"/>
      <c r="S24" s="33"/>
      <c r="T24" s="23"/>
      <c r="U24" s="23"/>
      <c r="V24" s="23"/>
      <c r="W24" s="23"/>
      <c r="X24" s="23"/>
      <c r="Y24" s="23"/>
      <c r="Z24" s="11"/>
    </row>
    <row r="25" spans="1:26" x14ac:dyDescent="0.25">
      <c r="A25" s="33"/>
      <c r="B25" s="10"/>
      <c r="C25" s="10"/>
      <c r="D25" s="10"/>
      <c r="E25" s="10"/>
      <c r="F25" s="10"/>
      <c r="G25" s="10"/>
      <c r="H25" s="10"/>
      <c r="I25" s="11"/>
      <c r="J25" s="33"/>
      <c r="K25" s="10"/>
      <c r="L25" s="10"/>
      <c r="M25" s="10"/>
      <c r="N25" s="10"/>
      <c r="O25" s="10"/>
      <c r="P25" s="10"/>
      <c r="Q25" s="10"/>
      <c r="R25" s="11"/>
      <c r="S25" s="33"/>
      <c r="T25" s="23"/>
      <c r="U25" s="23"/>
      <c r="V25" s="23"/>
      <c r="W25" s="23"/>
      <c r="X25" s="23"/>
      <c r="Y25" s="23"/>
      <c r="Z25" s="11"/>
    </row>
    <row r="26" spans="1:26" x14ac:dyDescent="0.25">
      <c r="A26" s="33"/>
      <c r="B26" s="10"/>
      <c r="C26" s="10"/>
      <c r="D26" s="10"/>
      <c r="E26" s="10"/>
      <c r="F26" s="10"/>
      <c r="G26" s="10"/>
      <c r="H26" s="10"/>
      <c r="I26" s="11"/>
      <c r="J26" s="33"/>
      <c r="K26" s="10"/>
      <c r="L26" s="10"/>
      <c r="M26" s="10"/>
      <c r="N26" s="10"/>
      <c r="O26" s="10"/>
      <c r="P26" s="10"/>
      <c r="Q26" s="10"/>
      <c r="R26" s="11"/>
      <c r="S26" s="33"/>
      <c r="T26" s="23"/>
      <c r="U26" s="23"/>
      <c r="V26" s="23"/>
      <c r="W26" s="23"/>
      <c r="X26" s="23"/>
      <c r="Y26" s="23"/>
      <c r="Z26" s="11"/>
    </row>
    <row r="27" spans="1:26" x14ac:dyDescent="0.25">
      <c r="A27" s="33"/>
      <c r="B27" s="10"/>
      <c r="C27" s="10"/>
      <c r="D27" s="10"/>
      <c r="E27" s="10"/>
      <c r="F27" s="10"/>
      <c r="G27" s="10"/>
      <c r="H27" s="10"/>
      <c r="I27" s="11"/>
      <c r="J27" s="33"/>
      <c r="K27" s="10"/>
      <c r="L27" s="10"/>
      <c r="M27" s="10"/>
      <c r="N27" s="10"/>
      <c r="O27" s="10"/>
      <c r="P27" s="10"/>
      <c r="Q27" s="10"/>
      <c r="R27" s="11"/>
      <c r="S27" s="33"/>
      <c r="T27" s="23"/>
      <c r="U27" s="23"/>
      <c r="V27" s="23"/>
      <c r="W27" s="23"/>
      <c r="X27" s="23"/>
      <c r="Y27" s="23"/>
      <c r="Z27" s="11"/>
    </row>
    <row r="28" spans="1:26" x14ac:dyDescent="0.25">
      <c r="A28" s="33"/>
      <c r="B28" s="10"/>
      <c r="C28" s="10"/>
      <c r="D28" s="10"/>
      <c r="E28" s="10"/>
      <c r="F28" s="10"/>
      <c r="G28" s="10"/>
      <c r="H28" s="10"/>
      <c r="I28" s="11"/>
      <c r="J28" s="33"/>
      <c r="K28" s="10"/>
      <c r="L28" s="10"/>
      <c r="M28" s="10"/>
      <c r="N28" s="10"/>
      <c r="O28" s="10"/>
      <c r="P28" s="10"/>
      <c r="Q28" s="10"/>
      <c r="R28" s="11"/>
      <c r="S28" s="33"/>
      <c r="T28" s="23"/>
      <c r="U28" s="23"/>
      <c r="V28" s="23"/>
      <c r="W28" s="23"/>
      <c r="X28" s="23"/>
      <c r="Y28" s="23"/>
      <c r="Z28" s="11"/>
    </row>
    <row r="29" spans="1:26" x14ac:dyDescent="0.25">
      <c r="A29" s="33"/>
      <c r="B29" s="10"/>
      <c r="C29" s="10"/>
      <c r="D29" s="10"/>
      <c r="E29" s="10"/>
      <c r="F29" s="10"/>
      <c r="G29" s="10"/>
      <c r="H29" s="10"/>
      <c r="I29" s="11"/>
      <c r="J29" s="33"/>
      <c r="K29" s="10"/>
      <c r="L29" s="10"/>
      <c r="M29" s="10"/>
      <c r="N29" s="10"/>
      <c r="O29" s="10"/>
      <c r="P29" s="10"/>
      <c r="Q29" s="10"/>
      <c r="R29" s="11"/>
      <c r="S29" s="33"/>
      <c r="T29" s="23"/>
      <c r="U29" s="23"/>
      <c r="V29" s="23"/>
      <c r="W29" s="23"/>
      <c r="X29" s="23"/>
      <c r="Y29" s="23"/>
      <c r="Z29" s="11"/>
    </row>
    <row r="30" spans="1:26" x14ac:dyDescent="0.25">
      <c r="A30" s="33"/>
      <c r="B30" s="10"/>
      <c r="C30" s="10"/>
      <c r="D30" s="10"/>
      <c r="E30" s="10"/>
      <c r="F30" s="10"/>
      <c r="G30" s="10"/>
      <c r="H30" s="10"/>
      <c r="I30" s="11"/>
      <c r="J30" s="33"/>
      <c r="K30" s="10"/>
      <c r="L30" s="10"/>
      <c r="M30" s="10"/>
      <c r="N30" s="10"/>
      <c r="O30" s="10"/>
      <c r="P30" s="10"/>
      <c r="Q30" s="10"/>
      <c r="R30" s="11"/>
      <c r="S30" s="33"/>
      <c r="T30" s="23"/>
      <c r="U30" s="23"/>
      <c r="V30" s="23"/>
      <c r="W30" s="23"/>
      <c r="X30" s="23"/>
      <c r="Y30" s="23"/>
      <c r="Z30" s="11"/>
    </row>
    <row r="31" spans="1:26" x14ac:dyDescent="0.25">
      <c r="A31" s="33"/>
      <c r="B31" s="10"/>
      <c r="C31" s="10"/>
      <c r="D31" s="10"/>
      <c r="E31" s="10"/>
      <c r="F31" s="10"/>
      <c r="G31" s="10"/>
      <c r="H31" s="10"/>
      <c r="I31" s="11"/>
      <c r="J31" s="33"/>
      <c r="K31" s="10"/>
      <c r="L31" s="10"/>
      <c r="M31" s="10"/>
      <c r="N31" s="10"/>
      <c r="O31" s="10"/>
      <c r="P31" s="10"/>
      <c r="Q31" s="10"/>
      <c r="R31" s="11"/>
      <c r="S31" s="33"/>
      <c r="T31" s="23"/>
      <c r="U31" s="23"/>
      <c r="V31" s="23"/>
      <c r="W31" s="23"/>
      <c r="X31" s="23"/>
      <c r="Y31" s="23"/>
      <c r="Z31" s="11"/>
    </row>
    <row r="32" spans="1:26" x14ac:dyDescent="0.25">
      <c r="A32" s="33"/>
      <c r="B32" s="10"/>
      <c r="C32" s="10"/>
      <c r="D32" s="10"/>
      <c r="E32" s="10"/>
      <c r="F32" s="10"/>
      <c r="G32" s="10"/>
      <c r="H32" s="10"/>
      <c r="I32" s="11"/>
      <c r="J32" s="33"/>
      <c r="K32" s="10"/>
      <c r="L32" s="10"/>
      <c r="M32" s="10"/>
      <c r="N32" s="10"/>
      <c r="O32" s="10"/>
      <c r="P32" s="10"/>
      <c r="Q32" s="10"/>
      <c r="R32" s="11"/>
      <c r="S32" s="33"/>
      <c r="T32" s="23"/>
      <c r="U32" s="23"/>
      <c r="V32" s="23"/>
      <c r="W32" s="23"/>
      <c r="X32" s="23"/>
      <c r="Y32" s="23"/>
      <c r="Z32" s="11"/>
    </row>
    <row r="33" spans="1:26" x14ac:dyDescent="0.25">
      <c r="A33"/>
      <c r="B33"/>
      <c r="C33"/>
      <c r="D33"/>
      <c r="E33"/>
      <c r="F33"/>
      <c r="G33"/>
      <c r="H33"/>
      <c r="I33" s="11"/>
      <c r="J33"/>
      <c r="K33"/>
      <c r="L33"/>
      <c r="M33"/>
      <c r="N33" s="39"/>
      <c r="O33"/>
      <c r="P33"/>
      <c r="Q33"/>
      <c r="R33" s="11"/>
      <c r="S33"/>
      <c r="T33"/>
      <c r="U33"/>
      <c r="V33"/>
      <c r="W33"/>
      <c r="X33"/>
      <c r="Y33"/>
      <c r="Z33" s="11"/>
    </row>
    <row r="34" spans="1:26" x14ac:dyDescent="0.25">
      <c r="A34"/>
      <c r="B34"/>
      <c r="C34"/>
      <c r="D34"/>
      <c r="E34"/>
      <c r="F34"/>
      <c r="G34"/>
      <c r="H34"/>
      <c r="I34" s="11"/>
      <c r="J34"/>
      <c r="K34"/>
      <c r="L34"/>
      <c r="M34"/>
      <c r="N34" s="39"/>
      <c r="O34"/>
      <c r="P34"/>
      <c r="Q34"/>
      <c r="R34" s="11"/>
      <c r="S34"/>
      <c r="T34"/>
      <c r="U34"/>
      <c r="V34"/>
      <c r="W34"/>
      <c r="X34"/>
      <c r="Y34"/>
      <c r="Z34" s="11"/>
    </row>
    <row r="35" spans="1:26" x14ac:dyDescent="0.25">
      <c r="A35"/>
      <c r="B35"/>
      <c r="C35"/>
      <c r="D35"/>
      <c r="E35"/>
      <c r="F35"/>
      <c r="G35"/>
      <c r="H35"/>
      <c r="I35" s="11"/>
      <c r="J35"/>
      <c r="K35"/>
      <c r="L35"/>
      <c r="M35"/>
      <c r="N35" s="39"/>
      <c r="O35"/>
      <c r="P35"/>
      <c r="Q35"/>
      <c r="R35" s="11"/>
      <c r="S35"/>
      <c r="T35"/>
      <c r="U35"/>
      <c r="V35"/>
      <c r="W35"/>
      <c r="X35"/>
      <c r="Y35"/>
      <c r="Z35" s="11"/>
    </row>
    <row r="36" spans="1:26" x14ac:dyDescent="0.25">
      <c r="A36"/>
      <c r="B36"/>
      <c r="C36"/>
      <c r="D36"/>
      <c r="E36"/>
      <c r="F36"/>
      <c r="G36"/>
      <c r="H36"/>
      <c r="I36" s="11"/>
      <c r="J36"/>
      <c r="K36"/>
      <c r="L36"/>
      <c r="M36"/>
      <c r="N36" s="39"/>
      <c r="O36"/>
      <c r="P36"/>
      <c r="Q36"/>
      <c r="R36" s="11"/>
      <c r="S36"/>
      <c r="T36"/>
      <c r="U36"/>
      <c r="V36"/>
      <c r="W36"/>
      <c r="X36"/>
      <c r="Y36"/>
      <c r="Z36" s="11"/>
    </row>
    <row r="37" spans="1:26" x14ac:dyDescent="0.25">
      <c r="A37"/>
      <c r="B37"/>
      <c r="C37"/>
      <c r="D37"/>
      <c r="E37"/>
      <c r="F37"/>
      <c r="G37"/>
      <c r="H37"/>
      <c r="I37" s="11"/>
      <c r="J37"/>
      <c r="K37"/>
      <c r="L37"/>
      <c r="M37"/>
      <c r="N37" s="39"/>
      <c r="O37"/>
      <c r="P37"/>
      <c r="Q37"/>
      <c r="R37" s="11"/>
      <c r="S37"/>
      <c r="T37"/>
      <c r="U37"/>
      <c r="V37"/>
      <c r="W37"/>
      <c r="X37"/>
      <c r="Y37"/>
      <c r="Z37" s="11"/>
    </row>
    <row r="38" spans="1:26" x14ac:dyDescent="0.25">
      <c r="A38"/>
      <c r="B38"/>
      <c r="C38"/>
      <c r="D38"/>
      <c r="E38"/>
      <c r="F38"/>
      <c r="G38"/>
      <c r="H38"/>
      <c r="I38" s="11"/>
      <c r="J38"/>
      <c r="K38"/>
      <c r="L38"/>
      <c r="M38"/>
      <c r="N38" s="39"/>
      <c r="O38"/>
      <c r="P38"/>
      <c r="Q38"/>
      <c r="R38" s="11"/>
      <c r="S38"/>
      <c r="T38"/>
      <c r="U38"/>
      <c r="V38"/>
      <c r="W38"/>
      <c r="X38"/>
      <c r="Y38"/>
      <c r="Z38" s="11"/>
    </row>
    <row r="39" spans="1:26" x14ac:dyDescent="0.25">
      <c r="A39"/>
      <c r="B39"/>
      <c r="C39"/>
      <c r="D39"/>
      <c r="E39"/>
      <c r="F39"/>
      <c r="G39"/>
      <c r="H39"/>
      <c r="J39"/>
      <c r="K39"/>
      <c r="L39"/>
      <c r="M39"/>
      <c r="N39" s="39"/>
      <c r="O39"/>
      <c r="P39"/>
      <c r="Q39"/>
      <c r="S39"/>
      <c r="T39"/>
      <c r="U39"/>
      <c r="V39"/>
      <c r="W39"/>
      <c r="X39"/>
      <c r="Y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2023-08-30T18:09:39Z</dcterms:modified>
</cp:coreProperties>
</file>