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Y:\312018235_MISAIL_2018_2019_Lidar\00_CheckpointCheck\05_New_Reports\"/>
    </mc:Choice>
  </mc:AlternateContent>
  <xr:revisionPtr revIDLastSave="0" documentId="13_ncr:1_{44D84AF8-D576-4A2B-A142-36FA3F0D62B6}" xr6:coauthVersionLast="47" xr6:coauthVersionMax="47" xr10:uidLastSave="{00000000-0000-0000-0000-000000000000}"/>
  <bookViews>
    <workbookView xWindow="270" yWindow="2610" windowWidth="28260" windowHeight="12810" xr2:uid="{00000000-000D-0000-FFFF-FFFF00000000}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4" l="1"/>
  <c r="Q18" i="4" s="1"/>
  <c r="H18" i="4"/>
  <c r="H39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P3" i="4"/>
  <c r="Q3" i="4" s="1"/>
  <c r="P4" i="4"/>
  <c r="Q4" i="4" s="1"/>
  <c r="P5" i="4"/>
  <c r="Q5" i="4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3" i="1"/>
  <c r="E8" i="5" l="1"/>
  <c r="C9" i="5"/>
  <c r="C7" i="5"/>
  <c r="B9" i="5"/>
  <c r="B7" i="5"/>
  <c r="B1" i="5"/>
  <c r="E9" i="5" l="1"/>
  <c r="C8" i="5" l="1"/>
  <c r="C5" i="5"/>
  <c r="D5" i="5" s="1"/>
  <c r="D7" i="5"/>
  <c r="C6" i="5"/>
  <c r="D6" i="5" s="1"/>
  <c r="B8" i="5"/>
  <c r="B6" i="5"/>
  <c r="B5" i="5"/>
  <c r="D1" i="5"/>
  <c r="AB1" i="4" l="1"/>
</calcChain>
</file>

<file path=xl/sharedStrings.xml><?xml version="1.0" encoding="utf-8"?>
<sst xmlns="http://schemas.openxmlformats.org/spreadsheetml/2006/main" count="339" uniqueCount="69">
  <si>
    <t>PointID</t>
  </si>
  <si>
    <t>Easting</t>
  </si>
  <si>
    <t>Northing</t>
  </si>
  <si>
    <t>KnownZ</t>
  </si>
  <si>
    <t>LaserZ</t>
  </si>
  <si>
    <t>Description</t>
  </si>
  <si>
    <t>DeltaZ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</si>
  <si>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</si>
  <si>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</si>
  <si>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</si>
  <si>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</si>
  <si>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</si>
  <si>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</si>
  <si>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</si>
  <si>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# of Points</t>
  </si>
  <si>
    <t>RMSEz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</si>
  <si>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</si>
  <si>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</si>
  <si>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</si>
  <si>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</si>
  <si>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</si>
  <si>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</si>
  <si>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</si>
  <si>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</si>
  <si>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</si>
  <si>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</si>
  <si>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Vegetated Vertical Accuracy (VVA) Check Point Assessment (DEM)</t>
  </si>
  <si>
    <t>VVA of DEM</t>
  </si>
  <si>
    <t>Check Points</t>
  </si>
  <si>
    <t>Vegetated Vertical Accuracy (VVA) 5% Outliers &gt; 95th Percentile (0.000ft)</t>
  </si>
  <si>
    <t>NVA017</t>
  </si>
  <si>
    <t>NVA022</t>
  </si>
  <si>
    <t>NVA030</t>
  </si>
  <si>
    <t>NVA033</t>
  </si>
  <si>
    <t>NVA058</t>
  </si>
  <si>
    <t>NVA072</t>
  </si>
  <si>
    <t>NVA074</t>
  </si>
  <si>
    <t>NVA075</t>
  </si>
  <si>
    <t>NVA087</t>
  </si>
  <si>
    <t>NVA088</t>
  </si>
  <si>
    <t>NVA089</t>
  </si>
  <si>
    <t>NVA091</t>
  </si>
  <si>
    <t>NVA094</t>
  </si>
  <si>
    <t>NVA095</t>
  </si>
  <si>
    <t>NVA096</t>
  </si>
  <si>
    <t>NVA097</t>
  </si>
  <si>
    <t>NVA098</t>
  </si>
  <si>
    <t>NVA099</t>
  </si>
  <si>
    <t>NVA100</t>
  </si>
  <si>
    <t>NVA101</t>
  </si>
  <si>
    <t>NVA102</t>
  </si>
  <si>
    <t>Non-Vegetated</t>
  </si>
  <si>
    <t>VVA001</t>
  </si>
  <si>
    <t>VVA006</t>
  </si>
  <si>
    <t>VVA016</t>
  </si>
  <si>
    <t>VVA053</t>
  </si>
  <si>
    <t>VVA057</t>
  </si>
  <si>
    <t>VVA061</t>
  </si>
  <si>
    <t>VVA063</t>
  </si>
  <si>
    <t>VVA064</t>
  </si>
  <si>
    <t>VVA065</t>
  </si>
  <si>
    <t>VVA066</t>
  </si>
  <si>
    <t>VVA067</t>
  </si>
  <si>
    <t>VVA068</t>
  </si>
  <si>
    <t>VVA069</t>
  </si>
  <si>
    <t>VVA070</t>
  </si>
  <si>
    <t>VVA072</t>
  </si>
  <si>
    <t>Vegetated</t>
  </si>
  <si>
    <t>VVA068ALT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</si>
</sst>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0" fontId="7" fillId="0" borderId="0" xfId="0" applyFont="1"/>
    <xf numFmtId="0" fontId="4" fillId="0" borderId="0" xfId="0" applyFont="1"/>
    <xf numFmtId="0" fontId="3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G23" totalsRowShown="0" headerRowDxfId="73" dataDxfId="71" headerRowBorderDxfId="72" tableBorderDxfId="70" totalsRowBorderDxfId="69">
  <autoFilter ref="A2:G2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A3:G17">
    <sortCondition ref="F3"/>
  </sortState>
  <tableColumns count="7">
    <tableColumn id="1" xr3:uid="{00000000-0010-0000-0000-000001000000}" name="PointID" dataDxfId="68"/>
    <tableColumn id="2" xr3:uid="{00000000-0010-0000-0000-000002000000}" name="Easting" dataDxfId="67"/>
    <tableColumn id="3" xr3:uid="{00000000-0010-0000-0000-000003000000}" name="Northing" dataDxfId="66"/>
    <tableColumn id="4" xr3:uid="{00000000-0010-0000-0000-000004000000}" name="KnownZ" dataDxfId="65"/>
    <tableColumn id="5" xr3:uid="{00000000-0010-0000-0000-000005000000}" name="LaserZ" dataDxfId="64"/>
    <tableColumn id="6" xr3:uid="{00000000-0010-0000-0000-000006000000}" name="Description" dataDxfId="63"/>
    <tableColumn id="7" xr3:uid="{00000000-0010-0000-0000-000007000000}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I2:O23" totalsRowShown="0" headerRowDxfId="61" dataDxfId="59" headerRowBorderDxfId="60" tableBorderDxfId="58" totalsRowBorderDxfId="57">
  <autoFilter ref="I2:O2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PointID" dataDxfId="56"/>
    <tableColumn id="2" xr3:uid="{00000000-0010-0000-0100-000002000000}" name="Easting" dataDxfId="55"/>
    <tableColumn id="3" xr3:uid="{00000000-0010-0000-0100-000003000000}" name="Northing" dataDxfId="54"/>
    <tableColumn id="4" xr3:uid="{00000000-0010-0000-0100-000004000000}" name="KnownZ" dataDxfId="53"/>
    <tableColumn id="5" xr3:uid="{00000000-0010-0000-0100-000005000000}" name="LaserZ" dataDxfId="52"/>
    <tableColumn id="6" xr3:uid="{00000000-0010-0000-0100-000006000000}" name="Description" dataDxfId="51"/>
    <tableColumn id="7" xr3:uid="{00000000-0010-0000-0100-000007000000}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12" displayName="Table212" ref="Q2:W23" totalsRowShown="0" headerRowDxfId="49" dataDxfId="47" headerRowBorderDxfId="48" tableBorderDxfId="46" totalsRowBorderDxfId="45">
  <autoFilter ref="Q2:W2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PointID" dataDxfId="44"/>
    <tableColumn id="2" xr3:uid="{00000000-0010-0000-0200-000002000000}" name="Easting" dataDxfId="43"/>
    <tableColumn id="3" xr3:uid="{00000000-0010-0000-0200-000003000000}" name="Northing" dataDxfId="42"/>
    <tableColumn id="4" xr3:uid="{00000000-0010-0000-0200-000004000000}" name="KnownZ" dataDxfId="41"/>
    <tableColumn id="5" xr3:uid="{00000000-0010-0000-0200-000005000000}" name="DEMZ" dataDxfId="40"/>
    <tableColumn id="6" xr3:uid="{00000000-0010-0000-0200-000006000000}" name="Description" dataDxfId="39"/>
    <tableColumn id="7" xr3:uid="{00000000-0010-0000-0200-000007000000}" name="DeltaZ" dataDxfId="38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" displayName="Table3" ref="A2:H18" totalsRowShown="0" headerRowDxfId="37" dataDxfId="35" headerRowBorderDxfId="36" tableBorderDxfId="34" totalsRowBorderDxfId="33">
  <autoFilter ref="A2:H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xmlns:xlrd2="http://schemas.microsoft.com/office/spreadsheetml/2017/richdata2" ref="A3:H39">
    <sortCondition ref="A2"/>
  </sortState>
  <tableColumns count="8">
    <tableColumn id="1" xr3:uid="{00000000-0010-0000-0300-000001000000}" name="PointID" dataDxfId="32"/>
    <tableColumn id="2" xr3:uid="{00000000-0010-0000-0300-000002000000}" name="Easting" dataDxfId="31"/>
    <tableColumn id="3" xr3:uid="{00000000-0010-0000-0300-000003000000}" name="Northing" dataDxfId="30"/>
    <tableColumn id="4" xr3:uid="{00000000-0010-0000-0300-000004000000}" name="KnownZ" dataDxfId="29"/>
    <tableColumn id="5" xr3:uid="{00000000-0010-0000-0300-000005000000}" name="LaserZ" dataDxfId="28"/>
    <tableColumn id="6" xr3:uid="{00000000-0010-0000-0300-000006000000}" name="Description" dataDxfId="27"/>
    <tableColumn id="7" xr3:uid="{00000000-0010-0000-0300-000007000000}" name="DeltaZ" dataDxfId="26"/>
    <tableColumn id="8" xr3:uid="{00000000-0010-0000-0300-000008000000}" name="ABS" dataDxfId="2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7" displayName="Table7" ref="S2:Y3" totalsRowShown="0" headerRowDxfId="24" dataDxfId="22" headerRowBorderDxfId="23" tableBorderDxfId="21" totalsRowBorderDxfId="20">
  <autoFilter ref="S2:Y3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xmlns:xlrd2="http://schemas.microsoft.com/office/spreadsheetml/2017/richdata2" ref="S3:Y23">
    <sortCondition ref="S3"/>
  </sortState>
  <tableColumns count="7">
    <tableColumn id="1" xr3:uid="{00000000-0010-0000-0400-000001000000}" name="PointID" dataDxfId="19"/>
    <tableColumn id="2" xr3:uid="{00000000-0010-0000-0400-000002000000}" name="Easting" dataDxfId="18"/>
    <tableColumn id="3" xr3:uid="{00000000-0010-0000-0400-000003000000}" name="Northing" dataDxfId="17"/>
    <tableColumn id="4" xr3:uid="{00000000-0010-0000-0400-000004000000}" name="KnownZ" dataDxfId="16"/>
    <tableColumn id="5" xr3:uid="{00000000-0010-0000-0400-000005000000}" name="LaserZ" dataDxfId="15"/>
    <tableColumn id="6" xr3:uid="{00000000-0010-0000-0400-000006000000}" name="Description" dataDxfId="14"/>
    <tableColumn id="7" xr3:uid="{00000000-0010-0000-0400-000007000000}" name="DeltaZ" dataDxfId="13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37" displayName="Table37" ref="J2:Q18" totalsRowShown="0" headerRowDxfId="12" dataDxfId="11" headerRowBorderDxfId="9" tableBorderDxfId="10" totalsRowBorderDxfId="8">
  <sortState xmlns:xlrd2="http://schemas.microsoft.com/office/spreadsheetml/2017/richdata2" ref="J3:Q39">
    <sortCondition ref="J2"/>
  </sortState>
  <tableColumns count="8">
    <tableColumn id="1" xr3:uid="{00000000-0010-0000-0500-000001000000}" name="PointID" dataDxfId="7"/>
    <tableColumn id="2" xr3:uid="{00000000-0010-0000-0500-000002000000}" name="Easting" dataDxfId="6"/>
    <tableColumn id="3" xr3:uid="{00000000-0010-0000-0500-000003000000}" name="Northing" dataDxfId="5"/>
    <tableColumn id="4" xr3:uid="{00000000-0010-0000-0500-000004000000}" name="KnownZ" dataDxfId="4"/>
    <tableColumn id="5" xr3:uid="{00000000-0010-0000-0500-000005000000}" name="DEMZ" dataDxfId="3"/>
    <tableColumn id="6" xr3:uid="{00000000-0010-0000-0500-000006000000}" name="Description" dataDxfId="2"/>
    <tableColumn id="7" xr3:uid="{00000000-0010-0000-0500-000007000000}" name="DeltaZ" dataDxfId="1">
      <calculatedColumnFormula>Table37[[#This Row],[DEMZ]]-Table37[[#This Row],[KnownZ]]</calculatedColumnFormula>
    </tableColumn>
    <tableColumn id="8" xr3:uid="{00000000-0010-0000-0500-000008000000}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workbookViewId="0">
      <selection activeCell="A11" sqref="A11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16" x14ac:dyDescent="0.25">
      <c r="A1" s="2" t="s">
        <v>16</v>
      </c>
      <c r="B1" s="7">
        <f>COUNT(Coordinates!G:G)</f>
        <v>37</v>
      </c>
      <c r="C1" s="2" t="s">
        <v>17</v>
      </c>
      <c r="D1" s="7">
        <f>COUNT(Vegetated!Y:Y)</f>
        <v>1</v>
      </c>
      <c r="E1"/>
      <c r="F1"/>
    </row>
    <row r="2" spans="1:16" x14ac:dyDescent="0.25">
      <c r="A2"/>
      <c r="B2"/>
      <c r="C2"/>
      <c r="D2"/>
      <c r="E2"/>
      <c r="F2"/>
    </row>
    <row r="3" spans="1:16" x14ac:dyDescent="0.25">
      <c r="A3" s="46" t="s">
        <v>25</v>
      </c>
      <c r="B3" s="46"/>
      <c r="C3" s="46"/>
      <c r="D3" s="46"/>
      <c r="E3" s="46"/>
      <c r="F3"/>
    </row>
    <row r="4" spans="1:16" x14ac:dyDescent="0.25">
      <c r="A4" s="2" t="s">
        <v>18</v>
      </c>
      <c r="B4" s="2" t="s">
        <v>14</v>
      </c>
      <c r="C4" s="2" t="s">
        <v>15</v>
      </c>
      <c r="D4" s="2" t="s">
        <v>19</v>
      </c>
      <c r="E4" s="2" t="s">
        <v>20</v>
      </c>
      <c r="F4"/>
    </row>
    <row r="5" spans="1:16" x14ac:dyDescent="0.25">
      <c r="A5" s="3" t="s">
        <v>21</v>
      </c>
      <c r="B5" s="4">
        <f>COUNT('Non-vegetated'!G:G)</f>
        <v>21</v>
      </c>
      <c r="C5" s="5">
        <f>SQRT(SUMSQ('Non-vegetated'!G:G)/COUNT('Non-vegetated'!G:G))</f>
        <v>0.16449055552566796</v>
      </c>
      <c r="D5" s="5">
        <f>C5*1.96</f>
        <v>0.32240148883030922</v>
      </c>
      <c r="E5" s="5"/>
      <c r="F5"/>
    </row>
    <row r="6" spans="1:16" x14ac:dyDescent="0.25">
      <c r="A6" s="6" t="s">
        <v>22</v>
      </c>
      <c r="B6" s="7">
        <f>COUNT('Non-vegetated'!O:O)</f>
        <v>21</v>
      </c>
      <c r="C6" s="8">
        <f>SQRT(SUMSQ('Non-vegetated'!O:O)/COUNT('Non-vegetated'!O:O))</f>
        <v>0.16449055552566796</v>
      </c>
      <c r="D6" s="8">
        <f t="shared" ref="D6:D7" si="0">C6*1.96</f>
        <v>0.32240148883030922</v>
      </c>
      <c r="E6" s="8"/>
      <c r="F6"/>
    </row>
    <row r="7" spans="1:16" ht="15" customHeight="1" x14ac:dyDescent="0.25">
      <c r="A7" s="3" t="s">
        <v>23</v>
      </c>
      <c r="B7" s="4">
        <f>COUNT('Non-vegetated'!W:W)</f>
        <v>21</v>
      </c>
      <c r="C7" s="5">
        <f>SQRT(SUMSQ('Non-vegetated'!W:W)/COUNT('Non-vegetated'!W:W))</f>
        <v>0.16621729896790882</v>
      </c>
      <c r="D7" s="5">
        <f t="shared" si="0"/>
        <v>0.32578590597710128</v>
      </c>
      <c r="E7" s="5"/>
      <c r="F7"/>
    </row>
    <row r="8" spans="1:16" ht="15" customHeight="1" x14ac:dyDescent="0.25">
      <c r="A8" s="6" t="s">
        <v>24</v>
      </c>
      <c r="B8" s="7">
        <f>COUNT(Vegetated!G:G)</f>
        <v>16</v>
      </c>
      <c r="C8" s="8">
        <f>SQRT(SUMSQ(Vegetated!G:G)/COUNT(Vegetated!G:G))</f>
        <v>0.16235281796137696</v>
      </c>
      <c r="D8" s="8"/>
      <c r="E8" s="8">
        <f>_xlfn.PERCENTILE.INC(Vegetated!H:H,0.95)</f>
        <v>0.29349999999999998</v>
      </c>
      <c r="F8"/>
    </row>
    <row r="9" spans="1:16" x14ac:dyDescent="0.25">
      <c r="A9" s="3" t="s">
        <v>27</v>
      </c>
      <c r="B9" s="4">
        <f>COUNT(Vegetated!P:P)</f>
        <v>16</v>
      </c>
      <c r="C9" s="5">
        <f>SQRT(SUMSQ(Vegetated!P:P)/COUNT(Vegetated!P:P))</f>
        <v>0.15999843749237735</v>
      </c>
      <c r="D9" s="5"/>
      <c r="E9" s="5">
        <f>_xlfn.PERCENTILE.INC(Vegetated!Q:Q,0.95)</f>
        <v>0.27000000000003865</v>
      </c>
      <c r="F9"/>
    </row>
    <row r="10" spans="1:16" x14ac:dyDescent="0.25">
      <c r="A10"/>
      <c r="B10"/>
      <c r="C10"/>
      <c r="D10"/>
      <c r="E10"/>
      <c r="F10"/>
    </row>
    <row r="11" spans="1:16" x14ac:dyDescent="0.25">
      <c r="A11"/>
      <c r="B11"/>
      <c r="C11"/>
      <c r="D11"/>
      <c r="E11"/>
      <c r="F11"/>
      <c r="H11"/>
      <c r="I11"/>
      <c r="J11"/>
      <c r="K11"/>
      <c r="L11"/>
      <c r="M11"/>
      <c r="N11"/>
      <c r="O11"/>
      <c r="P11"/>
    </row>
    <row r="12" spans="1:16" x14ac:dyDescent="0.25">
      <c r="A12"/>
      <c r="B12"/>
      <c r="C12"/>
      <c r="D12"/>
      <c r="E12"/>
      <c r="F12"/>
      <c r="H12"/>
      <c r="I12"/>
      <c r="J12"/>
      <c r="K12"/>
      <c r="L12"/>
      <c r="M12"/>
      <c r="N12"/>
      <c r="O12"/>
      <c r="P12"/>
    </row>
    <row r="13" spans="1:16" x14ac:dyDescent="0.25">
      <c r="A13"/>
      <c r="B13"/>
      <c r="C13"/>
      <c r="D13"/>
      <c r="E13"/>
      <c r="F13"/>
      <c r="H13"/>
      <c r="I13"/>
      <c r="J13"/>
      <c r="K13"/>
      <c r="L13"/>
      <c r="M13"/>
      <c r="N13"/>
      <c r="O13"/>
      <c r="P13"/>
    </row>
    <row r="14" spans="1:16" x14ac:dyDescent="0.25">
      <c r="A14"/>
      <c r="B14"/>
      <c r="C14"/>
      <c r="D14"/>
      <c r="E14"/>
      <c r="F14"/>
      <c r="H14"/>
      <c r="I14"/>
      <c r="J14"/>
      <c r="K14"/>
      <c r="L14"/>
      <c r="M14"/>
      <c r="N14"/>
      <c r="O14"/>
      <c r="P14"/>
    </row>
    <row r="15" spans="1:16" x14ac:dyDescent="0.25">
      <c r="F15"/>
      <c r="H15"/>
      <c r="I15"/>
      <c r="J15"/>
      <c r="K15"/>
      <c r="L15"/>
      <c r="M15"/>
      <c r="N15"/>
      <c r="O15"/>
      <c r="P15"/>
    </row>
    <row r="16" spans="1:16" ht="15" customHeight="1" x14ac:dyDescent="0.25">
      <c r="F16"/>
      <c r="H16"/>
      <c r="I16"/>
      <c r="J16"/>
      <c r="K16"/>
      <c r="L16"/>
      <c r="M16"/>
      <c r="N16"/>
      <c r="O16"/>
      <c r="P16"/>
    </row>
    <row r="17" spans="6:16" x14ac:dyDescent="0.25">
      <c r="F17"/>
      <c r="H17"/>
      <c r="I17"/>
      <c r="J17"/>
      <c r="K17"/>
      <c r="L17"/>
      <c r="M17"/>
      <c r="N17"/>
      <c r="O17"/>
      <c r="P17"/>
    </row>
    <row r="18" spans="6:16" x14ac:dyDescent="0.25">
      <c r="H18"/>
      <c r="I18"/>
      <c r="J18"/>
      <c r="K18"/>
      <c r="L18"/>
      <c r="M18"/>
      <c r="N18"/>
      <c r="O18"/>
      <c r="P18"/>
    </row>
  </sheetData>
  <mergeCells count="1"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9"/>
  <sheetViews>
    <sheetView workbookViewId="0">
      <selection activeCell="A41" sqref="A41"/>
    </sheetView>
  </sheetViews>
  <sheetFormatPr defaultRowHeight="15" x14ac:dyDescent="0.25"/>
  <cols>
    <col min="1" max="1" width="17.85546875" style="1" bestFit="1" customWidth="1"/>
    <col min="2" max="2" width="12.5703125" style="10" bestFit="1" customWidth="1"/>
    <col min="3" max="3" width="11.5703125" style="10" bestFit="1" customWidth="1"/>
    <col min="4" max="4" width="8.85546875" style="10" bestFit="1" customWidth="1"/>
    <col min="5" max="5" width="8.5703125" style="10" bestFit="1" customWidth="1"/>
    <col min="6" max="6" width="14.140625" style="1" bestFit="1" customWidth="1"/>
    <col min="7" max="7" width="7.28515625" style="10" bestFit="1" customWidth="1"/>
    <col min="8" max="8" width="9.42578125" style="10" bestFit="1" customWidth="1"/>
    <col min="9" max="16384" width="9.140625" style="1"/>
  </cols>
  <sheetData>
    <row r="1" spans="1:8" x14ac:dyDescent="0.25">
      <c r="A1" s="47" t="s">
        <v>28</v>
      </c>
      <c r="B1" s="48"/>
      <c r="C1" s="48"/>
      <c r="D1" s="48"/>
      <c r="E1" s="48"/>
      <c r="F1" s="48"/>
      <c r="G1" s="48"/>
      <c r="H1" s="49"/>
    </row>
    <row r="2" spans="1:8" x14ac:dyDescent="0.25">
      <c r="A2" s="2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2" t="s">
        <v>5</v>
      </c>
      <c r="G2" s="9" t="s">
        <v>6</v>
      </c>
      <c r="H2" s="9" t="s">
        <v>7</v>
      </c>
    </row>
    <row r="3" spans="1:8" x14ac:dyDescent="0.25">
      <c r="A3" s="37" t="s">
        <v>30</v>
      </c>
      <c r="B3" s="38">
        <v>19528894.473999999</v>
      </c>
      <c r="C3" s="38">
        <v>605869.91299999994</v>
      </c>
      <c r="D3" s="38">
        <v>1190.3910000000001</v>
      </c>
      <c r="E3" s="38">
        <v>1190.203</v>
      </c>
      <c r="F3" s="39" t="s">
        <v>51</v>
      </c>
      <c r="G3" s="40">
        <v>-0.188</v>
      </c>
      <c r="H3" s="5">
        <f>ABS(G3)</f>
        <v>0.188</v>
      </c>
    </row>
    <row r="4" spans="1:8" x14ac:dyDescent="0.25">
      <c r="A4" s="6" t="s">
        <v>31</v>
      </c>
      <c r="B4" s="15">
        <v>19509108.976</v>
      </c>
      <c r="C4" s="15">
        <v>604964.96699999995</v>
      </c>
      <c r="D4" s="15">
        <v>884.19500000000005</v>
      </c>
      <c r="E4" s="15">
        <v>884.14800000000002</v>
      </c>
      <c r="F4" s="16" t="s">
        <v>51</v>
      </c>
      <c r="G4" s="17">
        <v>-4.7E-2</v>
      </c>
      <c r="H4" s="41">
        <f t="shared" ref="H4:H39" si="0">ABS(G4)</f>
        <v>4.7E-2</v>
      </c>
    </row>
    <row r="5" spans="1:8" x14ac:dyDescent="0.25">
      <c r="A5" s="37" t="s">
        <v>32</v>
      </c>
      <c r="B5" s="38">
        <v>19413640.305</v>
      </c>
      <c r="C5" s="38">
        <v>578659.16299999994</v>
      </c>
      <c r="D5" s="38">
        <v>585.85799999999995</v>
      </c>
      <c r="E5" s="38">
        <v>585.86</v>
      </c>
      <c r="F5" s="39" t="s">
        <v>51</v>
      </c>
      <c r="G5" s="40">
        <v>2E-3</v>
      </c>
      <c r="H5" s="5">
        <f t="shared" si="0"/>
        <v>2E-3</v>
      </c>
    </row>
    <row r="6" spans="1:8" x14ac:dyDescent="0.25">
      <c r="A6" s="6" t="s">
        <v>33</v>
      </c>
      <c r="B6" s="15">
        <v>19557886.217999998</v>
      </c>
      <c r="C6" s="15">
        <v>638439.14</v>
      </c>
      <c r="D6" s="15">
        <v>1241.6210000000001</v>
      </c>
      <c r="E6" s="15">
        <v>1241.82</v>
      </c>
      <c r="F6" s="16" t="s">
        <v>51</v>
      </c>
      <c r="G6" s="17">
        <v>0.19900000000000001</v>
      </c>
      <c r="H6" s="41">
        <f t="shared" si="0"/>
        <v>0.19900000000000001</v>
      </c>
    </row>
    <row r="7" spans="1:8" x14ac:dyDescent="0.25">
      <c r="A7" s="37" t="s">
        <v>34</v>
      </c>
      <c r="B7" s="38">
        <v>19428409.263</v>
      </c>
      <c r="C7" s="38">
        <v>606035.82999999996</v>
      </c>
      <c r="D7" s="38">
        <v>721.77099999999996</v>
      </c>
      <c r="E7" s="38">
        <v>721.61400000000003</v>
      </c>
      <c r="F7" s="39" t="s">
        <v>51</v>
      </c>
      <c r="G7" s="40">
        <v>-0.157</v>
      </c>
      <c r="H7" s="5">
        <f t="shared" si="0"/>
        <v>0.157</v>
      </c>
    </row>
    <row r="8" spans="1:8" x14ac:dyDescent="0.25">
      <c r="A8" s="6" t="s">
        <v>35</v>
      </c>
      <c r="B8" s="17">
        <v>19555309.107000001</v>
      </c>
      <c r="C8" s="17">
        <v>583134.37800000003</v>
      </c>
      <c r="D8" s="17">
        <v>1275.4259999999999</v>
      </c>
      <c r="E8" s="17">
        <v>1275.0409999999999</v>
      </c>
      <c r="F8" s="16" t="s">
        <v>51</v>
      </c>
      <c r="G8" s="17">
        <v>-0.38500000000000001</v>
      </c>
      <c r="H8" s="41">
        <f t="shared" si="0"/>
        <v>0.38500000000000001</v>
      </c>
    </row>
    <row r="9" spans="1:8" x14ac:dyDescent="0.25">
      <c r="A9" s="37" t="s">
        <v>36</v>
      </c>
      <c r="B9" s="40">
        <v>19661932.901000001</v>
      </c>
      <c r="C9" s="40">
        <v>608287.99199999997</v>
      </c>
      <c r="D9" s="40">
        <v>1349.6220000000001</v>
      </c>
      <c r="E9" s="40">
        <v>1349.432</v>
      </c>
      <c r="F9" s="39" t="s">
        <v>51</v>
      </c>
      <c r="G9" s="40">
        <v>-0.19</v>
      </c>
      <c r="H9" s="5">
        <f t="shared" si="0"/>
        <v>0.19</v>
      </c>
    </row>
    <row r="10" spans="1:8" x14ac:dyDescent="0.25">
      <c r="A10" s="6" t="s">
        <v>37</v>
      </c>
      <c r="B10" s="17">
        <v>19452425.261</v>
      </c>
      <c r="C10" s="17">
        <v>640029.63800000004</v>
      </c>
      <c r="D10" s="17">
        <v>658.44899999999996</v>
      </c>
      <c r="E10" s="17">
        <v>658.49900000000002</v>
      </c>
      <c r="F10" s="16" t="s">
        <v>51</v>
      </c>
      <c r="G10" s="17">
        <v>0.05</v>
      </c>
      <c r="H10" s="41">
        <f t="shared" si="0"/>
        <v>0.05</v>
      </c>
    </row>
    <row r="11" spans="1:8" x14ac:dyDescent="0.25">
      <c r="A11" s="37" t="s">
        <v>38</v>
      </c>
      <c r="B11" s="40">
        <v>19579625.144000001</v>
      </c>
      <c r="C11" s="40">
        <v>624195.46100000001</v>
      </c>
      <c r="D11" s="40">
        <v>1360.077</v>
      </c>
      <c r="E11" s="40">
        <v>1360.4690000000001</v>
      </c>
      <c r="F11" s="39" t="s">
        <v>51</v>
      </c>
      <c r="G11" s="40">
        <v>0.39200000000000002</v>
      </c>
      <c r="H11" s="5">
        <f t="shared" si="0"/>
        <v>0.39200000000000002</v>
      </c>
    </row>
    <row r="12" spans="1:8" x14ac:dyDescent="0.25">
      <c r="A12" s="6" t="s">
        <v>39</v>
      </c>
      <c r="B12" s="17">
        <v>19432433.401000001</v>
      </c>
      <c r="C12" s="17">
        <v>654362.76899999997</v>
      </c>
      <c r="D12" s="17">
        <v>602.75099999999998</v>
      </c>
      <c r="E12" s="17">
        <v>602.81700000000001</v>
      </c>
      <c r="F12" s="16" t="s">
        <v>51</v>
      </c>
      <c r="G12" s="17">
        <v>6.6000000000000003E-2</v>
      </c>
      <c r="H12" s="41">
        <f t="shared" si="0"/>
        <v>6.6000000000000003E-2</v>
      </c>
    </row>
    <row r="13" spans="1:8" x14ac:dyDescent="0.25">
      <c r="A13" s="37" t="s">
        <v>40</v>
      </c>
      <c r="B13" s="40">
        <v>19611023.824999999</v>
      </c>
      <c r="C13" s="40">
        <v>666188.88899999997</v>
      </c>
      <c r="D13" s="40">
        <v>1115.9349999999999</v>
      </c>
      <c r="E13" s="40">
        <v>1116.066</v>
      </c>
      <c r="F13" s="39" t="s">
        <v>51</v>
      </c>
      <c r="G13" s="40">
        <v>0.13100000000000001</v>
      </c>
      <c r="H13" s="5">
        <f t="shared" si="0"/>
        <v>0.13100000000000001</v>
      </c>
    </row>
    <row r="14" spans="1:8" x14ac:dyDescent="0.25">
      <c r="A14" s="6" t="s">
        <v>41</v>
      </c>
      <c r="B14" s="17">
        <v>19604905.054000001</v>
      </c>
      <c r="C14" s="17">
        <v>614896.41899999999</v>
      </c>
      <c r="D14" s="17">
        <v>1322.3030000000001</v>
      </c>
      <c r="E14" s="17">
        <v>1322.1469999999999</v>
      </c>
      <c r="F14" s="16" t="s">
        <v>51</v>
      </c>
      <c r="G14" s="17">
        <v>-0.156</v>
      </c>
      <c r="H14" s="41">
        <f t="shared" si="0"/>
        <v>0.156</v>
      </c>
    </row>
    <row r="15" spans="1:8" x14ac:dyDescent="0.25">
      <c r="A15" s="37" t="s">
        <v>42</v>
      </c>
      <c r="B15" s="40">
        <v>19656135.213</v>
      </c>
      <c r="C15" s="40">
        <v>670942.83900000004</v>
      </c>
      <c r="D15" s="40">
        <v>967.19799999999998</v>
      </c>
      <c r="E15" s="40">
        <v>967.43499999999995</v>
      </c>
      <c r="F15" s="39" t="s">
        <v>51</v>
      </c>
      <c r="G15" s="40">
        <v>0.23699999999999999</v>
      </c>
      <c r="H15" s="5">
        <f t="shared" si="0"/>
        <v>0.23699999999999999</v>
      </c>
    </row>
    <row r="16" spans="1:8" x14ac:dyDescent="0.25">
      <c r="A16" s="6" t="s">
        <v>43</v>
      </c>
      <c r="B16" s="17">
        <v>19627449.283</v>
      </c>
      <c r="C16" s="17">
        <v>647659.66099999996</v>
      </c>
      <c r="D16" s="17">
        <v>1334.634</v>
      </c>
      <c r="E16" s="17">
        <v>1334.7280000000001</v>
      </c>
      <c r="F16" s="16" t="s">
        <v>51</v>
      </c>
      <c r="G16" s="17">
        <v>9.4E-2</v>
      </c>
      <c r="H16" s="41">
        <f t="shared" si="0"/>
        <v>9.4E-2</v>
      </c>
    </row>
    <row r="17" spans="1:8" x14ac:dyDescent="0.25">
      <c r="A17" s="37" t="s">
        <v>44</v>
      </c>
      <c r="B17" s="40">
        <v>19471794.032000002</v>
      </c>
      <c r="C17" s="40">
        <v>608952.61899999995</v>
      </c>
      <c r="D17" s="40">
        <v>629.20600000000002</v>
      </c>
      <c r="E17" s="40">
        <v>629.17600000000004</v>
      </c>
      <c r="F17" s="39" t="s">
        <v>51</v>
      </c>
      <c r="G17" s="38">
        <v>-0.03</v>
      </c>
      <c r="H17" s="5">
        <f t="shared" si="0"/>
        <v>0.03</v>
      </c>
    </row>
    <row r="18" spans="1:8" x14ac:dyDescent="0.25">
      <c r="A18" s="6" t="s">
        <v>45</v>
      </c>
      <c r="B18" s="17">
        <v>19601668.589000002</v>
      </c>
      <c r="C18" s="17">
        <v>652767.54099999997</v>
      </c>
      <c r="D18" s="17">
        <v>1303.77</v>
      </c>
      <c r="E18" s="17">
        <v>1303.7529999999999</v>
      </c>
      <c r="F18" s="16" t="s">
        <v>51</v>
      </c>
      <c r="G18" s="15">
        <v>-1.7000000000000001E-2</v>
      </c>
      <c r="H18" s="41">
        <f t="shared" si="0"/>
        <v>1.7000000000000001E-2</v>
      </c>
    </row>
    <row r="19" spans="1:8" x14ac:dyDescent="0.25">
      <c r="A19" s="37" t="s">
        <v>46</v>
      </c>
      <c r="B19" s="40">
        <v>19638763.259</v>
      </c>
      <c r="C19" s="40">
        <v>596719.88199999998</v>
      </c>
      <c r="D19" s="40">
        <v>1258.1130000000001</v>
      </c>
      <c r="E19" s="40">
        <v>1258.078</v>
      </c>
      <c r="F19" s="39" t="s">
        <v>51</v>
      </c>
      <c r="G19" s="38">
        <v>-3.5000000000000003E-2</v>
      </c>
      <c r="H19" s="5">
        <f t="shared" si="0"/>
        <v>3.5000000000000003E-2</v>
      </c>
    </row>
    <row r="20" spans="1:8" x14ac:dyDescent="0.25">
      <c r="A20" s="6" t="s">
        <v>47</v>
      </c>
      <c r="B20" s="17">
        <v>19471361.616</v>
      </c>
      <c r="C20" s="17">
        <v>657183.44299999997</v>
      </c>
      <c r="D20" s="17">
        <v>671.54100000000005</v>
      </c>
      <c r="E20" s="17">
        <v>671.49300000000005</v>
      </c>
      <c r="F20" s="16" t="s">
        <v>51</v>
      </c>
      <c r="G20" s="15">
        <v>-4.8000000000000001E-2</v>
      </c>
      <c r="H20" s="41">
        <f t="shared" si="0"/>
        <v>4.8000000000000001E-2</v>
      </c>
    </row>
    <row r="21" spans="1:8" x14ac:dyDescent="0.25">
      <c r="A21" s="37" t="s">
        <v>48</v>
      </c>
      <c r="B21" s="40">
        <v>19432070.706</v>
      </c>
      <c r="C21" s="40">
        <v>683783.31499999994</v>
      </c>
      <c r="D21" s="40">
        <v>882.46</v>
      </c>
      <c r="E21" s="40">
        <v>882.44600000000003</v>
      </c>
      <c r="F21" s="39" t="s">
        <v>51</v>
      </c>
      <c r="G21" s="38">
        <v>-1.4E-2</v>
      </c>
      <c r="H21" s="5">
        <f t="shared" si="0"/>
        <v>1.4E-2</v>
      </c>
    </row>
    <row r="22" spans="1:8" x14ac:dyDescent="0.25">
      <c r="A22" s="6" t="s">
        <v>49</v>
      </c>
      <c r="B22" s="17">
        <v>19600921.221000001</v>
      </c>
      <c r="C22" s="17">
        <v>569589.84400000004</v>
      </c>
      <c r="D22" s="17">
        <v>1263.3219999999999</v>
      </c>
      <c r="E22" s="17">
        <v>1263.3879999999999</v>
      </c>
      <c r="F22" s="16" t="s">
        <v>51</v>
      </c>
      <c r="G22" s="15">
        <v>6.6000000000000003E-2</v>
      </c>
      <c r="H22" s="41">
        <f t="shared" si="0"/>
        <v>6.6000000000000003E-2</v>
      </c>
    </row>
    <row r="23" spans="1:8" x14ac:dyDescent="0.25">
      <c r="A23" s="37" t="s">
        <v>50</v>
      </c>
      <c r="B23" s="40">
        <v>19506729.219999999</v>
      </c>
      <c r="C23" s="40">
        <v>580880.30700000003</v>
      </c>
      <c r="D23" s="40">
        <v>1111.0360000000001</v>
      </c>
      <c r="E23" s="40">
        <v>1111.1120000000001</v>
      </c>
      <c r="F23" s="39" t="s">
        <v>51</v>
      </c>
      <c r="G23" s="38">
        <v>7.5999999999999998E-2</v>
      </c>
      <c r="H23" s="5">
        <f t="shared" si="0"/>
        <v>7.5999999999999998E-2</v>
      </c>
    </row>
    <row r="24" spans="1:8" x14ac:dyDescent="0.25">
      <c r="A24" s="42" t="s">
        <v>52</v>
      </c>
      <c r="B24" s="43">
        <v>19506857.127</v>
      </c>
      <c r="C24" s="43">
        <v>581400.97499999998</v>
      </c>
      <c r="D24" s="43">
        <v>1109.32</v>
      </c>
      <c r="E24" s="43">
        <v>1109.287</v>
      </c>
      <c r="F24" s="44" t="s">
        <v>67</v>
      </c>
      <c r="G24" s="44">
        <v>-3.3000000000000002E-2</v>
      </c>
      <c r="H24" s="41">
        <f t="shared" si="0"/>
        <v>3.3000000000000002E-2</v>
      </c>
    </row>
    <row r="25" spans="1:8" x14ac:dyDescent="0.25">
      <c r="A25" s="3" t="s">
        <v>53</v>
      </c>
      <c r="B25" s="45">
        <v>19557946.342999998</v>
      </c>
      <c r="C25" s="45">
        <v>638518.39300000004</v>
      </c>
      <c r="D25" s="45">
        <v>1241.5409999999999</v>
      </c>
      <c r="E25" s="45">
        <v>1241.6510000000001</v>
      </c>
      <c r="F25" s="5" t="s">
        <v>67</v>
      </c>
      <c r="G25" s="5">
        <v>0.11</v>
      </c>
      <c r="H25" s="5">
        <f t="shared" si="0"/>
        <v>0.11</v>
      </c>
    </row>
    <row r="26" spans="1:8" x14ac:dyDescent="0.25">
      <c r="A26" s="42" t="s">
        <v>54</v>
      </c>
      <c r="B26" s="43">
        <v>19601283.342</v>
      </c>
      <c r="C26" s="43">
        <v>569756.84699999995</v>
      </c>
      <c r="D26" s="43">
        <v>1270.9000000000001</v>
      </c>
      <c r="E26" s="43">
        <v>1271.029</v>
      </c>
      <c r="F26" s="44" t="s">
        <v>67</v>
      </c>
      <c r="G26" s="44">
        <v>0.129</v>
      </c>
      <c r="H26" s="41">
        <f t="shared" si="0"/>
        <v>0.129</v>
      </c>
    </row>
    <row r="27" spans="1:8" x14ac:dyDescent="0.25">
      <c r="A27" s="3" t="s">
        <v>55</v>
      </c>
      <c r="B27" s="45">
        <v>19432599.395</v>
      </c>
      <c r="C27" s="45">
        <v>654383.24800000002</v>
      </c>
      <c r="D27" s="45">
        <v>605.69000000000005</v>
      </c>
      <c r="E27" s="45">
        <v>605.68100000000004</v>
      </c>
      <c r="F27" s="5" t="s">
        <v>67</v>
      </c>
      <c r="G27" s="5">
        <v>-8.9999999999999993E-3</v>
      </c>
      <c r="H27" s="5">
        <f t="shared" si="0"/>
        <v>8.9999999999999993E-3</v>
      </c>
    </row>
    <row r="28" spans="1:8" x14ac:dyDescent="0.25">
      <c r="A28" s="42" t="s">
        <v>56</v>
      </c>
      <c r="B28" s="43">
        <v>19605216.368000001</v>
      </c>
      <c r="C28" s="43">
        <v>615185.49600000004</v>
      </c>
      <c r="D28" s="43">
        <v>1321.135</v>
      </c>
      <c r="E28" s="43">
        <v>1320.914</v>
      </c>
      <c r="F28" s="44" t="s">
        <v>67</v>
      </c>
      <c r="G28" s="44">
        <v>-0.221</v>
      </c>
      <c r="H28" s="41">
        <f t="shared" si="0"/>
        <v>0.221</v>
      </c>
    </row>
    <row r="29" spans="1:8" x14ac:dyDescent="0.25">
      <c r="A29" s="3" t="s">
        <v>57</v>
      </c>
      <c r="B29" s="45">
        <v>19555259.348000001</v>
      </c>
      <c r="C29" s="45">
        <v>582879.09100000001</v>
      </c>
      <c r="D29" s="45">
        <v>1274.317</v>
      </c>
      <c r="E29" s="45">
        <v>1274.3979999999999</v>
      </c>
      <c r="F29" s="5" t="s">
        <v>67</v>
      </c>
      <c r="G29" s="5">
        <v>8.1000000000000003E-2</v>
      </c>
      <c r="H29" s="5">
        <f t="shared" si="0"/>
        <v>8.1000000000000003E-2</v>
      </c>
    </row>
    <row r="30" spans="1:8" x14ac:dyDescent="0.25">
      <c r="A30" s="42" t="s">
        <v>58</v>
      </c>
      <c r="B30" s="43">
        <v>19472072.353999998</v>
      </c>
      <c r="C30" s="43">
        <v>608704.61600000004</v>
      </c>
      <c r="D30" s="43">
        <v>630.23599999999999</v>
      </c>
      <c r="E30" s="43">
        <v>630.13599999999997</v>
      </c>
      <c r="F30" s="44" t="s">
        <v>67</v>
      </c>
      <c r="G30" s="44">
        <v>-0.1</v>
      </c>
      <c r="H30" s="41">
        <f t="shared" si="0"/>
        <v>0.1</v>
      </c>
    </row>
    <row r="31" spans="1:8" x14ac:dyDescent="0.25">
      <c r="A31" s="3" t="s">
        <v>59</v>
      </c>
      <c r="B31" s="45">
        <v>19428629.739999998</v>
      </c>
      <c r="C31" s="45">
        <v>606294.23300000001</v>
      </c>
      <c r="D31" s="45">
        <v>705.86400000000003</v>
      </c>
      <c r="E31" s="45">
        <v>705.86199999999997</v>
      </c>
      <c r="F31" s="5" t="s">
        <v>67</v>
      </c>
      <c r="G31" s="5">
        <v>-2E-3</v>
      </c>
      <c r="H31" s="5">
        <f t="shared" si="0"/>
        <v>2E-3</v>
      </c>
    </row>
    <row r="32" spans="1:8" x14ac:dyDescent="0.25">
      <c r="A32" s="42" t="s">
        <v>60</v>
      </c>
      <c r="B32" s="43">
        <v>19662653.09</v>
      </c>
      <c r="C32" s="43">
        <v>606647.13500000001</v>
      </c>
      <c r="D32" s="43">
        <v>1355.1010000000001</v>
      </c>
      <c r="E32" s="43">
        <v>1354.953</v>
      </c>
      <c r="F32" s="44" t="s">
        <v>67</v>
      </c>
      <c r="G32" s="44">
        <v>-0.14799999999999999</v>
      </c>
      <c r="H32" s="41">
        <f t="shared" si="0"/>
        <v>0.14799999999999999</v>
      </c>
    </row>
    <row r="33" spans="1:8" x14ac:dyDescent="0.25">
      <c r="A33" s="3" t="s">
        <v>61</v>
      </c>
      <c r="B33" s="45">
        <v>19611194.050999999</v>
      </c>
      <c r="C33" s="45">
        <v>666165.22400000005</v>
      </c>
      <c r="D33" s="45">
        <v>1113.29</v>
      </c>
      <c r="E33" s="45">
        <v>1113.7529999999999</v>
      </c>
      <c r="F33" s="5" t="s">
        <v>67</v>
      </c>
      <c r="G33" s="5">
        <v>0.46300000000000002</v>
      </c>
      <c r="H33" s="5">
        <f t="shared" si="0"/>
        <v>0.46300000000000002</v>
      </c>
    </row>
    <row r="34" spans="1:8" x14ac:dyDescent="0.25">
      <c r="A34" s="42" t="s">
        <v>62</v>
      </c>
      <c r="B34" s="43">
        <v>19471524.453000002</v>
      </c>
      <c r="C34" s="43">
        <v>657488.92799999996</v>
      </c>
      <c r="D34" s="43">
        <v>677.69299999999998</v>
      </c>
      <c r="E34" s="43">
        <v>677.68700000000001</v>
      </c>
      <c r="F34" s="44" t="s">
        <v>67</v>
      </c>
      <c r="G34" s="44">
        <v>-6.0000000000000001E-3</v>
      </c>
      <c r="H34" s="41">
        <f t="shared" si="0"/>
        <v>6.0000000000000001E-3</v>
      </c>
    </row>
    <row r="35" spans="1:8" x14ac:dyDescent="0.25">
      <c r="A35" s="3" t="s">
        <v>63</v>
      </c>
      <c r="B35" s="45">
        <v>19432156.713</v>
      </c>
      <c r="C35" s="45">
        <v>684222.43</v>
      </c>
      <c r="D35" s="45">
        <v>882.28599999999994</v>
      </c>
      <c r="E35" s="45">
        <v>882.30600000000004</v>
      </c>
      <c r="F35" s="5" t="s">
        <v>67</v>
      </c>
      <c r="G35" s="5">
        <v>0.02</v>
      </c>
      <c r="H35" s="5">
        <f t="shared" si="0"/>
        <v>0.02</v>
      </c>
    </row>
    <row r="36" spans="1:8" x14ac:dyDescent="0.25">
      <c r="A36" s="42" t="s">
        <v>64</v>
      </c>
      <c r="B36" s="43">
        <v>19413838.405000001</v>
      </c>
      <c r="C36" s="43">
        <v>578704.348</v>
      </c>
      <c r="D36" s="43">
        <v>588.779</v>
      </c>
      <c r="E36" s="43">
        <v>588.71500000000003</v>
      </c>
      <c r="F36" s="44" t="s">
        <v>67</v>
      </c>
      <c r="G36" s="44">
        <v>-6.4000000000000001E-2</v>
      </c>
      <c r="H36" s="41">
        <f t="shared" si="0"/>
        <v>6.4000000000000001E-2</v>
      </c>
    </row>
    <row r="37" spans="1:8" x14ac:dyDescent="0.25">
      <c r="A37" s="3" t="s">
        <v>65</v>
      </c>
      <c r="B37" s="45">
        <v>19529023.556000002</v>
      </c>
      <c r="C37" s="45">
        <v>605868.01899999997</v>
      </c>
      <c r="D37" s="45">
        <v>1192.6400000000001</v>
      </c>
      <c r="E37" s="45">
        <v>1192.48</v>
      </c>
      <c r="F37" s="5" t="s">
        <v>67</v>
      </c>
      <c r="G37" s="5">
        <v>-0.16</v>
      </c>
      <c r="H37" s="5">
        <f t="shared" si="0"/>
        <v>0.16</v>
      </c>
    </row>
    <row r="38" spans="1:8" x14ac:dyDescent="0.25">
      <c r="A38" s="42" t="s">
        <v>66</v>
      </c>
      <c r="B38" s="43">
        <v>19656433.842999998</v>
      </c>
      <c r="C38" s="43">
        <v>670878.46299999999</v>
      </c>
      <c r="D38" s="43">
        <v>953.71900000000005</v>
      </c>
      <c r="E38" s="43">
        <v>953.95600000000002</v>
      </c>
      <c r="F38" s="44" t="s">
        <v>67</v>
      </c>
      <c r="G38" s="44">
        <v>0.23699999999999999</v>
      </c>
      <c r="H38" s="41">
        <f t="shared" si="0"/>
        <v>0.23699999999999999</v>
      </c>
    </row>
    <row r="39" spans="1:8" x14ac:dyDescent="0.25">
      <c r="A39" s="51" t="s">
        <v>68</v>
      </c>
      <c r="B39" s="5">
        <v>19432209.579</v>
      </c>
      <c r="C39" s="5">
        <v>669452.527</v>
      </c>
      <c r="D39" s="5">
        <v>824.78499999999997</v>
      </c>
      <c r="E39" s="5">
        <v>824.72299999999996</v>
      </c>
      <c r="F39" s="52" t="s">
        <v>67</v>
      </c>
      <c r="G39" s="5">
        <v>-6.2E-2</v>
      </c>
      <c r="H39" s="5">
        <f t="shared" si="0"/>
        <v>6.2E-2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6"/>
  <sheetViews>
    <sheetView workbookViewId="0">
      <selection activeCell="A25" sqref="A25"/>
    </sheetView>
  </sheetViews>
  <sheetFormatPr defaultRowHeight="15" x14ac:dyDescent="0.25"/>
  <cols>
    <col min="1" max="1" width="18.7109375" style="11" bestFit="1" customWidth="1"/>
    <col min="2" max="2" width="12.5703125" style="10" bestFit="1" customWidth="1"/>
    <col min="3" max="3" width="13.85546875" style="10" bestFit="1" customWidth="1"/>
    <col min="4" max="4" width="13.42578125" style="10" bestFit="1" customWidth="1"/>
    <col min="5" max="5" width="12.28515625" style="10" bestFit="1" customWidth="1"/>
    <col min="6" max="6" width="16.42578125" style="1" bestFit="1" customWidth="1"/>
    <col min="7" max="7" width="11.85546875" style="10" bestFit="1" customWidth="1"/>
    <col min="8" max="8" width="2.7109375" style="1" customWidth="1"/>
    <col min="9" max="9" width="18.7109375" style="11" bestFit="1" customWidth="1"/>
    <col min="10" max="10" width="12.5703125" style="10" bestFit="1" customWidth="1"/>
    <col min="11" max="11" width="13.85546875" style="10" bestFit="1" customWidth="1"/>
    <col min="12" max="12" width="13.42578125" style="10" bestFit="1" customWidth="1"/>
    <col min="13" max="13" width="12.28515625" style="10" bestFit="1" customWidth="1"/>
    <col min="14" max="14" width="16.42578125" style="1" bestFit="1" customWidth="1"/>
    <col min="15" max="15" width="11.85546875" style="10" bestFit="1" customWidth="1"/>
    <col min="16" max="16" width="2.7109375" style="1" customWidth="1"/>
    <col min="17" max="17" width="18.7109375" style="11" bestFit="1" customWidth="1"/>
    <col min="18" max="18" width="12.5703125" style="10" bestFit="1" customWidth="1"/>
    <col min="19" max="19" width="13.85546875" style="10" bestFit="1" customWidth="1"/>
    <col min="20" max="20" width="13.42578125" style="10" bestFit="1" customWidth="1"/>
    <col min="21" max="21" width="12" style="10" bestFit="1" customWidth="1"/>
    <col min="22" max="22" width="16.42578125" style="1" bestFit="1" customWidth="1"/>
    <col min="23" max="23" width="11.85546875" style="10" bestFit="1" customWidth="1"/>
    <col min="24" max="16384" width="9.140625" style="1"/>
  </cols>
  <sheetData>
    <row r="1" spans="1:23" x14ac:dyDescent="0.25">
      <c r="A1" s="50" t="s">
        <v>8</v>
      </c>
      <c r="B1" s="50"/>
      <c r="C1" s="50"/>
      <c r="D1" s="50"/>
      <c r="E1" s="50"/>
      <c r="F1" s="50"/>
      <c r="G1" s="50"/>
      <c r="H1" s="11"/>
      <c r="I1" s="50" t="s">
        <v>9</v>
      </c>
      <c r="J1" s="50"/>
      <c r="K1" s="50"/>
      <c r="L1" s="50"/>
      <c r="M1" s="50"/>
      <c r="N1" s="50"/>
      <c r="O1" s="50"/>
      <c r="P1" s="11"/>
      <c r="Q1" s="50" t="s">
        <v>10</v>
      </c>
      <c r="R1" s="50"/>
      <c r="S1" s="50"/>
      <c r="T1" s="50"/>
      <c r="U1" s="50"/>
      <c r="V1" s="50"/>
      <c r="W1" s="50"/>
    </row>
    <row r="2" spans="1:23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1"/>
      <c r="I2" s="12" t="s">
        <v>0</v>
      </c>
      <c r="J2" s="13" t="s">
        <v>1</v>
      </c>
      <c r="K2" s="13" t="s">
        <v>2</v>
      </c>
      <c r="L2" s="13" t="s">
        <v>3</v>
      </c>
      <c r="M2" s="13" t="s">
        <v>4</v>
      </c>
      <c r="N2" s="13" t="s">
        <v>5</v>
      </c>
      <c r="O2" s="14" t="s">
        <v>6</v>
      </c>
      <c r="P2" s="11"/>
      <c r="Q2" s="12" t="s">
        <v>0</v>
      </c>
      <c r="R2" s="13" t="s">
        <v>1</v>
      </c>
      <c r="S2" s="13" t="s">
        <v>2</v>
      </c>
      <c r="T2" s="13" t="s">
        <v>3</v>
      </c>
      <c r="U2" s="13" t="s">
        <v>11</v>
      </c>
      <c r="V2" s="13" t="s">
        <v>5</v>
      </c>
      <c r="W2" s="14" t="s">
        <v>6</v>
      </c>
    </row>
    <row r="3" spans="1:23" x14ac:dyDescent="0.25">
      <c r="A3" s="6" t="s">
        <v>30</v>
      </c>
      <c r="B3" s="15">
        <v>19528894.473999999</v>
      </c>
      <c r="C3" s="15">
        <v>605869.91299999994</v>
      </c>
      <c r="D3" s="15">
        <v>1190.3910000000001</v>
      </c>
      <c r="E3" s="15">
        <v>1190.203</v>
      </c>
      <c r="F3" s="16" t="s">
        <v>51</v>
      </c>
      <c r="G3" s="17">
        <v>-0.188</v>
      </c>
      <c r="H3" s="11"/>
      <c r="I3" s="6" t="s">
        <v>30</v>
      </c>
      <c r="J3" s="15">
        <v>19528894.473999999</v>
      </c>
      <c r="K3" s="15">
        <v>605869.91299999994</v>
      </c>
      <c r="L3" s="15">
        <v>1190.3910000000001</v>
      </c>
      <c r="M3" s="17">
        <v>1190.203</v>
      </c>
      <c r="N3" s="16" t="s">
        <v>51</v>
      </c>
      <c r="O3" s="17">
        <v>-0.188</v>
      </c>
      <c r="P3" s="11"/>
      <c r="Q3" s="6" t="s">
        <v>30</v>
      </c>
      <c r="R3" s="15">
        <v>19528894.473999999</v>
      </c>
      <c r="S3" s="15">
        <v>605869.91299999994</v>
      </c>
      <c r="T3" s="15">
        <v>1190.3910000000001</v>
      </c>
      <c r="U3" s="17">
        <v>1190.231</v>
      </c>
      <c r="V3" s="16" t="s">
        <v>51</v>
      </c>
      <c r="W3" s="17">
        <f>Table212[[#This Row],[DEMZ]]-Table212[[#This Row],[KnownZ]]</f>
        <v>-0.16000000000008185</v>
      </c>
    </row>
    <row r="4" spans="1:23" x14ac:dyDescent="0.25">
      <c r="A4" s="6" t="s">
        <v>31</v>
      </c>
      <c r="B4" s="15">
        <v>19509108.976</v>
      </c>
      <c r="C4" s="15">
        <v>604964.96699999995</v>
      </c>
      <c r="D4" s="15">
        <v>884.19500000000005</v>
      </c>
      <c r="E4" s="15">
        <v>884.14800000000002</v>
      </c>
      <c r="F4" s="16" t="s">
        <v>51</v>
      </c>
      <c r="G4" s="17">
        <v>-4.7E-2</v>
      </c>
      <c r="H4" s="11"/>
      <c r="I4" s="6" t="s">
        <v>31</v>
      </c>
      <c r="J4" s="15">
        <v>19509108.976</v>
      </c>
      <c r="K4" s="15">
        <v>604964.96699999995</v>
      </c>
      <c r="L4" s="15">
        <v>884.19500000000005</v>
      </c>
      <c r="M4" s="17">
        <v>884.14800000000002</v>
      </c>
      <c r="N4" s="16" t="s">
        <v>51</v>
      </c>
      <c r="O4" s="17">
        <v>-4.7E-2</v>
      </c>
      <c r="P4" s="11"/>
      <c r="Q4" s="6" t="s">
        <v>31</v>
      </c>
      <c r="R4" s="15">
        <v>19509108.976</v>
      </c>
      <c r="S4" s="15">
        <v>604964.96699999995</v>
      </c>
      <c r="T4" s="15">
        <v>884.19500000000005</v>
      </c>
      <c r="U4" s="17">
        <v>884.14800000000002</v>
      </c>
      <c r="V4" s="16" t="s">
        <v>51</v>
      </c>
      <c r="W4" s="17">
        <f>Table212[[#This Row],[DEMZ]]-Table212[[#This Row],[KnownZ]]</f>
        <v>-4.7000000000025466E-2</v>
      </c>
    </row>
    <row r="5" spans="1:23" x14ac:dyDescent="0.25">
      <c r="A5" s="6" t="s">
        <v>32</v>
      </c>
      <c r="B5" s="15">
        <v>19413640.305</v>
      </c>
      <c r="C5" s="15">
        <v>578659.16299999994</v>
      </c>
      <c r="D5" s="15">
        <v>585.85799999999995</v>
      </c>
      <c r="E5" s="15">
        <v>585.86</v>
      </c>
      <c r="F5" s="16" t="s">
        <v>51</v>
      </c>
      <c r="G5" s="17">
        <v>2E-3</v>
      </c>
      <c r="H5" s="11"/>
      <c r="I5" s="6" t="s">
        <v>32</v>
      </c>
      <c r="J5" s="15">
        <v>19413640.305</v>
      </c>
      <c r="K5" s="15">
        <v>578659.16299999994</v>
      </c>
      <c r="L5" s="15">
        <v>585.85799999999995</v>
      </c>
      <c r="M5" s="17">
        <v>585.86</v>
      </c>
      <c r="N5" s="16" t="s">
        <v>51</v>
      </c>
      <c r="O5" s="17">
        <v>2E-3</v>
      </c>
      <c r="P5" s="11"/>
      <c r="Q5" s="6" t="s">
        <v>32</v>
      </c>
      <c r="R5" s="15">
        <v>19413640.305</v>
      </c>
      <c r="S5" s="15">
        <v>578659.16299999994</v>
      </c>
      <c r="T5" s="15">
        <v>585.85799999999995</v>
      </c>
      <c r="U5" s="17">
        <v>585.904</v>
      </c>
      <c r="V5" s="16" t="s">
        <v>51</v>
      </c>
      <c r="W5" s="17">
        <f>Table212[[#This Row],[DEMZ]]-Table212[[#This Row],[KnownZ]]</f>
        <v>4.6000000000049113E-2</v>
      </c>
    </row>
    <row r="6" spans="1:23" x14ac:dyDescent="0.25">
      <c r="A6" s="6" t="s">
        <v>33</v>
      </c>
      <c r="B6" s="15">
        <v>19557886.217999998</v>
      </c>
      <c r="C6" s="15">
        <v>638439.14</v>
      </c>
      <c r="D6" s="15">
        <v>1241.6210000000001</v>
      </c>
      <c r="E6" s="15">
        <v>1241.82</v>
      </c>
      <c r="F6" s="16" t="s">
        <v>51</v>
      </c>
      <c r="G6" s="17">
        <v>0.19900000000000001</v>
      </c>
      <c r="H6" s="11"/>
      <c r="I6" s="6" t="s">
        <v>33</v>
      </c>
      <c r="J6" s="15">
        <v>19557886.217999998</v>
      </c>
      <c r="K6" s="15">
        <v>638439.14</v>
      </c>
      <c r="L6" s="15">
        <v>1241.6210000000001</v>
      </c>
      <c r="M6" s="17">
        <v>1241.82</v>
      </c>
      <c r="N6" s="16" t="s">
        <v>51</v>
      </c>
      <c r="O6" s="17">
        <v>0.19900000000000001</v>
      </c>
      <c r="P6" s="11"/>
      <c r="Q6" s="6" t="s">
        <v>33</v>
      </c>
      <c r="R6" s="15">
        <v>19557886.217999998</v>
      </c>
      <c r="S6" s="15">
        <v>638439.14</v>
      </c>
      <c r="T6" s="15">
        <v>1241.6210000000001</v>
      </c>
      <c r="U6" s="17">
        <v>1241.818</v>
      </c>
      <c r="V6" s="16" t="s">
        <v>51</v>
      </c>
      <c r="W6" s="17">
        <f>Table212[[#This Row],[DEMZ]]-Table212[[#This Row],[KnownZ]]</f>
        <v>0.19699999999988904</v>
      </c>
    </row>
    <row r="7" spans="1:23" x14ac:dyDescent="0.25">
      <c r="A7" s="6" t="s">
        <v>34</v>
      </c>
      <c r="B7" s="15">
        <v>19428409.263</v>
      </c>
      <c r="C7" s="15">
        <v>606035.82999999996</v>
      </c>
      <c r="D7" s="15">
        <v>721.77099999999996</v>
      </c>
      <c r="E7" s="15">
        <v>721.61400000000003</v>
      </c>
      <c r="F7" s="16" t="s">
        <v>51</v>
      </c>
      <c r="G7" s="17">
        <v>-0.157</v>
      </c>
      <c r="H7" s="11"/>
      <c r="I7" s="6" t="s">
        <v>34</v>
      </c>
      <c r="J7" s="15">
        <v>19428409.263</v>
      </c>
      <c r="K7" s="15">
        <v>606035.82999999996</v>
      </c>
      <c r="L7" s="15">
        <v>721.77099999999996</v>
      </c>
      <c r="M7" s="17">
        <v>721.61400000000003</v>
      </c>
      <c r="N7" s="16" t="s">
        <v>51</v>
      </c>
      <c r="O7" s="17">
        <v>-0.157</v>
      </c>
      <c r="P7" s="11"/>
      <c r="Q7" s="6" t="s">
        <v>34</v>
      </c>
      <c r="R7" s="15">
        <v>19428409.263</v>
      </c>
      <c r="S7" s="15">
        <v>606035.82999999996</v>
      </c>
      <c r="T7" s="15">
        <v>721.77099999999996</v>
      </c>
      <c r="U7" s="17">
        <v>721.62</v>
      </c>
      <c r="V7" s="16" t="s">
        <v>51</v>
      </c>
      <c r="W7" s="17">
        <f>Table212[[#This Row],[DEMZ]]-Table212[[#This Row],[KnownZ]]</f>
        <v>-0.15099999999995362</v>
      </c>
    </row>
    <row r="8" spans="1:23" x14ac:dyDescent="0.25">
      <c r="A8" s="6" t="s">
        <v>35</v>
      </c>
      <c r="B8" s="17">
        <v>19555309.107000001</v>
      </c>
      <c r="C8" s="17">
        <v>583134.37800000003</v>
      </c>
      <c r="D8" s="17">
        <v>1275.4259999999999</v>
      </c>
      <c r="E8" s="17">
        <v>1275.0409999999999</v>
      </c>
      <c r="F8" s="16" t="s">
        <v>51</v>
      </c>
      <c r="G8" s="17">
        <v>-0.38500000000000001</v>
      </c>
      <c r="H8" s="11"/>
      <c r="I8" s="6" t="s">
        <v>35</v>
      </c>
      <c r="J8" s="17">
        <v>19555309.107000001</v>
      </c>
      <c r="K8" s="17">
        <v>583134.37800000003</v>
      </c>
      <c r="L8" s="17">
        <v>1275.4259999999999</v>
      </c>
      <c r="M8" s="17">
        <v>1275.0409999999999</v>
      </c>
      <c r="N8" s="16" t="s">
        <v>51</v>
      </c>
      <c r="O8" s="17">
        <v>-0.38500000000000001</v>
      </c>
      <c r="P8" s="11"/>
      <c r="Q8" s="6" t="s">
        <v>35</v>
      </c>
      <c r="R8" s="17">
        <v>19555309.107000001</v>
      </c>
      <c r="S8" s="17">
        <v>583134.37800000003</v>
      </c>
      <c r="T8" s="17">
        <v>1275.4259999999999</v>
      </c>
      <c r="U8" s="17">
        <v>1275.0170000000001</v>
      </c>
      <c r="V8" s="16" t="s">
        <v>51</v>
      </c>
      <c r="W8" s="17">
        <f>Table212[[#This Row],[DEMZ]]-Table212[[#This Row],[KnownZ]]</f>
        <v>-0.40899999999987813</v>
      </c>
    </row>
    <row r="9" spans="1:23" x14ac:dyDescent="0.25">
      <c r="A9" s="6" t="s">
        <v>36</v>
      </c>
      <c r="B9" s="17">
        <v>19661932.901000001</v>
      </c>
      <c r="C9" s="17">
        <v>608287.99199999997</v>
      </c>
      <c r="D9" s="17">
        <v>1349.6220000000001</v>
      </c>
      <c r="E9" s="17">
        <v>1349.432</v>
      </c>
      <c r="F9" s="16" t="s">
        <v>51</v>
      </c>
      <c r="G9" s="17">
        <v>-0.19</v>
      </c>
      <c r="H9" s="11"/>
      <c r="I9" s="6" t="s">
        <v>36</v>
      </c>
      <c r="J9" s="17">
        <v>19661932.901000001</v>
      </c>
      <c r="K9" s="17">
        <v>608287.99199999997</v>
      </c>
      <c r="L9" s="17">
        <v>1349.6220000000001</v>
      </c>
      <c r="M9" s="17">
        <v>1349.432</v>
      </c>
      <c r="N9" s="16" t="s">
        <v>51</v>
      </c>
      <c r="O9" s="17">
        <v>-0.19</v>
      </c>
      <c r="P9" s="11"/>
      <c r="Q9" s="6" t="s">
        <v>36</v>
      </c>
      <c r="R9" s="17">
        <v>19661932.901000001</v>
      </c>
      <c r="S9" s="17">
        <v>608287.99199999997</v>
      </c>
      <c r="T9" s="17">
        <v>1349.6220000000001</v>
      </c>
      <c r="U9" s="17">
        <v>1349.5050000000001</v>
      </c>
      <c r="V9" s="16" t="s">
        <v>51</v>
      </c>
      <c r="W9" s="17">
        <f>Table212[[#This Row],[DEMZ]]-Table212[[#This Row],[KnownZ]]</f>
        <v>-0.1169999999999618</v>
      </c>
    </row>
    <row r="10" spans="1:23" x14ac:dyDescent="0.25">
      <c r="A10" s="6" t="s">
        <v>37</v>
      </c>
      <c r="B10" s="17">
        <v>19452425.261</v>
      </c>
      <c r="C10" s="17">
        <v>640029.63800000004</v>
      </c>
      <c r="D10" s="17">
        <v>658.44899999999996</v>
      </c>
      <c r="E10" s="17">
        <v>658.49900000000002</v>
      </c>
      <c r="F10" s="16" t="s">
        <v>51</v>
      </c>
      <c r="G10" s="17">
        <v>0.05</v>
      </c>
      <c r="H10" s="11"/>
      <c r="I10" s="6" t="s">
        <v>37</v>
      </c>
      <c r="J10" s="17">
        <v>19452425.261</v>
      </c>
      <c r="K10" s="17">
        <v>640029.63800000004</v>
      </c>
      <c r="L10" s="17">
        <v>658.44899999999996</v>
      </c>
      <c r="M10" s="17">
        <v>658.49900000000002</v>
      </c>
      <c r="N10" s="16" t="s">
        <v>51</v>
      </c>
      <c r="O10" s="17">
        <v>0.05</v>
      </c>
      <c r="P10" s="11"/>
      <c r="Q10" s="6" t="s">
        <v>37</v>
      </c>
      <c r="R10" s="17">
        <v>19452425.261</v>
      </c>
      <c r="S10" s="17">
        <v>640029.63800000004</v>
      </c>
      <c r="T10" s="17">
        <v>658.44899999999996</v>
      </c>
      <c r="U10" s="17">
        <v>658.48900000000003</v>
      </c>
      <c r="V10" s="16" t="s">
        <v>51</v>
      </c>
      <c r="W10" s="17">
        <f>Table212[[#This Row],[DEMZ]]-Table212[[#This Row],[KnownZ]]</f>
        <v>4.0000000000077307E-2</v>
      </c>
    </row>
    <row r="11" spans="1:23" x14ac:dyDescent="0.25">
      <c r="A11" s="6" t="s">
        <v>38</v>
      </c>
      <c r="B11" s="17">
        <v>19579625.144000001</v>
      </c>
      <c r="C11" s="17">
        <v>624195.46100000001</v>
      </c>
      <c r="D11" s="17">
        <v>1360.077</v>
      </c>
      <c r="E11" s="17">
        <v>1360.4690000000001</v>
      </c>
      <c r="F11" s="16" t="s">
        <v>51</v>
      </c>
      <c r="G11" s="17">
        <v>0.39200000000000002</v>
      </c>
      <c r="H11" s="11"/>
      <c r="I11" s="6" t="s">
        <v>38</v>
      </c>
      <c r="J11" s="17">
        <v>19579625.144000001</v>
      </c>
      <c r="K11" s="17">
        <v>624195.46100000001</v>
      </c>
      <c r="L11" s="17">
        <v>1360.077</v>
      </c>
      <c r="M11" s="17">
        <v>1360.4690000000001</v>
      </c>
      <c r="N11" s="16" t="s">
        <v>51</v>
      </c>
      <c r="O11" s="17">
        <v>0.39200000000000002</v>
      </c>
      <c r="P11" s="11"/>
      <c r="Q11" s="6" t="s">
        <v>38</v>
      </c>
      <c r="R11" s="17">
        <v>19579625.144000001</v>
      </c>
      <c r="S11" s="17">
        <v>624195.46100000001</v>
      </c>
      <c r="T11" s="17">
        <v>1360.077</v>
      </c>
      <c r="U11" s="17">
        <v>1360.481</v>
      </c>
      <c r="V11" s="16" t="s">
        <v>51</v>
      </c>
      <c r="W11" s="17">
        <f>Table212[[#This Row],[DEMZ]]-Table212[[#This Row],[KnownZ]]</f>
        <v>0.40399999999999636</v>
      </c>
    </row>
    <row r="12" spans="1:23" x14ac:dyDescent="0.25">
      <c r="A12" s="6" t="s">
        <v>39</v>
      </c>
      <c r="B12" s="17">
        <v>19432433.401000001</v>
      </c>
      <c r="C12" s="17">
        <v>654362.76899999997</v>
      </c>
      <c r="D12" s="17">
        <v>602.75099999999998</v>
      </c>
      <c r="E12" s="17">
        <v>602.81700000000001</v>
      </c>
      <c r="F12" s="16" t="s">
        <v>51</v>
      </c>
      <c r="G12" s="17">
        <v>6.6000000000000003E-2</v>
      </c>
      <c r="H12" s="11"/>
      <c r="I12" s="6" t="s">
        <v>39</v>
      </c>
      <c r="J12" s="17">
        <v>19432433.401000001</v>
      </c>
      <c r="K12" s="17">
        <v>654362.76899999997</v>
      </c>
      <c r="L12" s="17">
        <v>602.75099999999998</v>
      </c>
      <c r="M12" s="17">
        <v>602.81700000000001</v>
      </c>
      <c r="N12" s="16" t="s">
        <v>51</v>
      </c>
      <c r="O12" s="17">
        <v>6.6000000000000003E-2</v>
      </c>
      <c r="P12" s="11"/>
      <c r="Q12" s="6" t="s">
        <v>39</v>
      </c>
      <c r="R12" s="17">
        <v>19432433.401000001</v>
      </c>
      <c r="S12" s="17">
        <v>654362.76899999997</v>
      </c>
      <c r="T12" s="17">
        <v>602.75099999999998</v>
      </c>
      <c r="U12" s="17">
        <v>602.86300000000006</v>
      </c>
      <c r="V12" s="16" t="s">
        <v>51</v>
      </c>
      <c r="W12" s="17">
        <f>Table212[[#This Row],[DEMZ]]-Table212[[#This Row],[KnownZ]]</f>
        <v>0.11200000000008004</v>
      </c>
    </row>
    <row r="13" spans="1:23" x14ac:dyDescent="0.25">
      <c r="A13" s="6" t="s">
        <v>40</v>
      </c>
      <c r="B13" s="17">
        <v>19611023.824999999</v>
      </c>
      <c r="C13" s="17">
        <v>666188.88899999997</v>
      </c>
      <c r="D13" s="17">
        <v>1115.9349999999999</v>
      </c>
      <c r="E13" s="17">
        <v>1116.066</v>
      </c>
      <c r="F13" s="16" t="s">
        <v>51</v>
      </c>
      <c r="G13" s="17">
        <v>0.13100000000000001</v>
      </c>
      <c r="H13" s="11"/>
      <c r="I13" s="6" t="s">
        <v>40</v>
      </c>
      <c r="J13" s="17">
        <v>19611023.824999999</v>
      </c>
      <c r="K13" s="17">
        <v>666188.88899999997</v>
      </c>
      <c r="L13" s="17">
        <v>1115.9349999999999</v>
      </c>
      <c r="M13" s="17">
        <v>1116.066</v>
      </c>
      <c r="N13" s="16" t="s">
        <v>51</v>
      </c>
      <c r="O13" s="17">
        <v>0.13100000000000001</v>
      </c>
      <c r="P13" s="11"/>
      <c r="Q13" s="6" t="s">
        <v>40</v>
      </c>
      <c r="R13" s="17">
        <v>19611023.824999999</v>
      </c>
      <c r="S13" s="17">
        <v>666188.88899999997</v>
      </c>
      <c r="T13" s="17">
        <v>1115.9349999999999</v>
      </c>
      <c r="U13" s="8">
        <v>1116.06</v>
      </c>
      <c r="V13" s="16" t="s">
        <v>51</v>
      </c>
      <c r="W13" s="17">
        <f>Table212[[#This Row],[DEMZ]]-Table212[[#This Row],[KnownZ]]</f>
        <v>0.125</v>
      </c>
    </row>
    <row r="14" spans="1:23" x14ac:dyDescent="0.25">
      <c r="A14" s="6" t="s">
        <v>41</v>
      </c>
      <c r="B14" s="17">
        <v>19604905.054000001</v>
      </c>
      <c r="C14" s="17">
        <v>614896.41899999999</v>
      </c>
      <c r="D14" s="17">
        <v>1322.3030000000001</v>
      </c>
      <c r="E14" s="17">
        <v>1322.1469999999999</v>
      </c>
      <c r="F14" s="16" t="s">
        <v>51</v>
      </c>
      <c r="G14" s="17">
        <v>-0.156</v>
      </c>
      <c r="H14" s="11"/>
      <c r="I14" s="6" t="s">
        <v>41</v>
      </c>
      <c r="J14" s="17">
        <v>19604905.054000001</v>
      </c>
      <c r="K14" s="17">
        <v>614896.41899999999</v>
      </c>
      <c r="L14" s="17">
        <v>1322.3030000000001</v>
      </c>
      <c r="M14" s="17">
        <v>1322.1469999999999</v>
      </c>
      <c r="N14" s="16" t="s">
        <v>51</v>
      </c>
      <c r="O14" s="17">
        <v>-0.156</v>
      </c>
      <c r="P14" s="11"/>
      <c r="Q14" s="6" t="s">
        <v>41</v>
      </c>
      <c r="R14" s="17">
        <v>19604905.054000001</v>
      </c>
      <c r="S14" s="17">
        <v>614896.41899999999</v>
      </c>
      <c r="T14" s="17">
        <v>1322.3030000000001</v>
      </c>
      <c r="U14" s="8">
        <v>1322.1410000000001</v>
      </c>
      <c r="V14" s="16" t="s">
        <v>51</v>
      </c>
      <c r="W14" s="17">
        <f>Table212[[#This Row],[DEMZ]]-Table212[[#This Row],[KnownZ]]</f>
        <v>-0.16200000000003456</v>
      </c>
    </row>
    <row r="15" spans="1:23" x14ac:dyDescent="0.25">
      <c r="A15" s="6" t="s">
        <v>42</v>
      </c>
      <c r="B15" s="17">
        <v>19656135.213</v>
      </c>
      <c r="C15" s="17">
        <v>670942.83900000004</v>
      </c>
      <c r="D15" s="17">
        <v>967.19799999999998</v>
      </c>
      <c r="E15" s="17">
        <v>967.43499999999995</v>
      </c>
      <c r="F15" s="16" t="s">
        <v>51</v>
      </c>
      <c r="G15" s="17">
        <v>0.23699999999999999</v>
      </c>
      <c r="H15" s="11"/>
      <c r="I15" s="6" t="s">
        <v>42</v>
      </c>
      <c r="J15" s="17">
        <v>19656135.213</v>
      </c>
      <c r="K15" s="17">
        <v>670942.83900000004</v>
      </c>
      <c r="L15" s="17">
        <v>967.19799999999998</v>
      </c>
      <c r="M15" s="17">
        <v>967.43499999999995</v>
      </c>
      <c r="N15" s="16" t="s">
        <v>51</v>
      </c>
      <c r="O15" s="17">
        <v>0.23699999999999999</v>
      </c>
      <c r="P15" s="11"/>
      <c r="Q15" s="6" t="s">
        <v>42</v>
      </c>
      <c r="R15" s="17">
        <v>19656135.213</v>
      </c>
      <c r="S15" s="17">
        <v>670942.83900000004</v>
      </c>
      <c r="T15" s="17">
        <v>967.19799999999998</v>
      </c>
      <c r="U15" s="8">
        <v>967.43299999999999</v>
      </c>
      <c r="V15" s="16" t="s">
        <v>51</v>
      </c>
      <c r="W15" s="17">
        <f>Table212[[#This Row],[DEMZ]]-Table212[[#This Row],[KnownZ]]</f>
        <v>0.23500000000001364</v>
      </c>
    </row>
    <row r="16" spans="1:23" x14ac:dyDescent="0.25">
      <c r="A16" s="6" t="s">
        <v>43</v>
      </c>
      <c r="B16" s="17">
        <v>19627449.283</v>
      </c>
      <c r="C16" s="17">
        <v>647659.66099999996</v>
      </c>
      <c r="D16" s="17">
        <v>1334.634</v>
      </c>
      <c r="E16" s="17">
        <v>1334.7280000000001</v>
      </c>
      <c r="F16" s="16" t="s">
        <v>51</v>
      </c>
      <c r="G16" s="17">
        <v>9.4E-2</v>
      </c>
      <c r="H16" s="11"/>
      <c r="I16" s="6" t="s">
        <v>43</v>
      </c>
      <c r="J16" s="17">
        <v>19627449.283</v>
      </c>
      <c r="K16" s="17">
        <v>647659.66099999996</v>
      </c>
      <c r="L16" s="17">
        <v>1334.634</v>
      </c>
      <c r="M16" s="17">
        <v>1334.7280000000001</v>
      </c>
      <c r="N16" s="16" t="s">
        <v>51</v>
      </c>
      <c r="O16" s="17">
        <v>9.4E-2</v>
      </c>
      <c r="P16" s="11"/>
      <c r="Q16" s="6" t="s">
        <v>43</v>
      </c>
      <c r="R16" s="17">
        <v>19627449.283</v>
      </c>
      <c r="S16" s="17">
        <v>647659.66099999996</v>
      </c>
      <c r="T16" s="17">
        <v>1334.634</v>
      </c>
      <c r="U16" s="8">
        <v>1334.731</v>
      </c>
      <c r="V16" s="16" t="s">
        <v>51</v>
      </c>
      <c r="W16" s="17">
        <f>Table212[[#This Row],[DEMZ]]-Table212[[#This Row],[KnownZ]]</f>
        <v>9.6999999999979991E-2</v>
      </c>
    </row>
    <row r="17" spans="1:23" x14ac:dyDescent="0.25">
      <c r="A17" s="6" t="s">
        <v>44</v>
      </c>
      <c r="B17" s="17">
        <v>19471794.032000002</v>
      </c>
      <c r="C17" s="17">
        <v>608952.61899999995</v>
      </c>
      <c r="D17" s="17">
        <v>629.20600000000002</v>
      </c>
      <c r="E17" s="17">
        <v>629.17600000000004</v>
      </c>
      <c r="F17" s="16" t="s">
        <v>51</v>
      </c>
      <c r="G17" s="15">
        <v>-0.03</v>
      </c>
      <c r="H17" s="11"/>
      <c r="I17" s="6" t="s">
        <v>44</v>
      </c>
      <c r="J17" s="17">
        <v>19471794.032000002</v>
      </c>
      <c r="K17" s="17">
        <v>608952.61899999995</v>
      </c>
      <c r="L17" s="17">
        <v>629.20600000000002</v>
      </c>
      <c r="M17" s="17">
        <v>629.17600000000004</v>
      </c>
      <c r="N17" s="16" t="s">
        <v>51</v>
      </c>
      <c r="O17" s="17">
        <v>-0.03</v>
      </c>
      <c r="P17" s="11"/>
      <c r="Q17" s="6" t="s">
        <v>44</v>
      </c>
      <c r="R17" s="17">
        <v>19471794.032000002</v>
      </c>
      <c r="S17" s="17">
        <v>608952.61899999995</v>
      </c>
      <c r="T17" s="17">
        <v>629.20600000000002</v>
      </c>
      <c r="U17" s="8">
        <v>629.15700000000004</v>
      </c>
      <c r="V17" s="16" t="s">
        <v>51</v>
      </c>
      <c r="W17" s="17">
        <f>Table212[[#This Row],[DEMZ]]-Table212[[#This Row],[KnownZ]]</f>
        <v>-4.8999999999978172E-2</v>
      </c>
    </row>
    <row r="18" spans="1:23" x14ac:dyDescent="0.25">
      <c r="A18" s="6" t="s">
        <v>45</v>
      </c>
      <c r="B18" s="17">
        <v>19601668.589000002</v>
      </c>
      <c r="C18" s="17">
        <v>652767.54099999997</v>
      </c>
      <c r="D18" s="17">
        <v>1303.77</v>
      </c>
      <c r="E18" s="17">
        <v>1303.7529999999999</v>
      </c>
      <c r="F18" s="16" t="s">
        <v>51</v>
      </c>
      <c r="G18" s="15">
        <v>-1.7000000000000001E-2</v>
      </c>
      <c r="H18" s="11"/>
      <c r="I18" s="6" t="s">
        <v>45</v>
      </c>
      <c r="J18" s="17">
        <v>19601668.589000002</v>
      </c>
      <c r="K18" s="17">
        <v>652767.54099999997</v>
      </c>
      <c r="L18" s="17">
        <v>1303.77</v>
      </c>
      <c r="M18" s="17">
        <v>1303.7529999999999</v>
      </c>
      <c r="N18" s="16" t="s">
        <v>51</v>
      </c>
      <c r="O18" s="17">
        <v>-1.7000000000000001E-2</v>
      </c>
      <c r="P18" s="11"/>
      <c r="Q18" s="6" t="s">
        <v>45</v>
      </c>
      <c r="R18" s="17">
        <v>19601668.589000002</v>
      </c>
      <c r="S18" s="17">
        <v>652767.54099999997</v>
      </c>
      <c r="T18" s="17">
        <v>1303.77</v>
      </c>
      <c r="U18" s="8">
        <v>1303.7619999999999</v>
      </c>
      <c r="V18" s="16" t="s">
        <v>51</v>
      </c>
      <c r="W18" s="17">
        <f>Table212[[#This Row],[DEMZ]]-Table212[[#This Row],[KnownZ]]</f>
        <v>-8.0000000000381988E-3</v>
      </c>
    </row>
    <row r="19" spans="1:23" x14ac:dyDescent="0.25">
      <c r="A19" s="6" t="s">
        <v>46</v>
      </c>
      <c r="B19" s="17">
        <v>19638763.259</v>
      </c>
      <c r="C19" s="17">
        <v>596719.88199999998</v>
      </c>
      <c r="D19" s="17">
        <v>1258.1130000000001</v>
      </c>
      <c r="E19" s="17">
        <v>1258.078</v>
      </c>
      <c r="F19" s="16" t="s">
        <v>51</v>
      </c>
      <c r="G19" s="15">
        <v>-3.5000000000000003E-2</v>
      </c>
      <c r="H19" s="11"/>
      <c r="I19" s="6" t="s">
        <v>46</v>
      </c>
      <c r="J19" s="17">
        <v>19638763.259</v>
      </c>
      <c r="K19" s="17">
        <v>596719.88199999998</v>
      </c>
      <c r="L19" s="17">
        <v>1258.1130000000001</v>
      </c>
      <c r="M19" s="17">
        <v>1258.078</v>
      </c>
      <c r="N19" s="16" t="s">
        <v>51</v>
      </c>
      <c r="O19" s="17">
        <v>-3.5000000000000003E-2</v>
      </c>
      <c r="P19" s="11"/>
      <c r="Q19" s="6" t="s">
        <v>46</v>
      </c>
      <c r="R19" s="17">
        <v>19638763.259</v>
      </c>
      <c r="S19" s="17">
        <v>596719.88199999998</v>
      </c>
      <c r="T19" s="17">
        <v>1258.1130000000001</v>
      </c>
      <c r="U19" s="8">
        <v>1258.0630000000001</v>
      </c>
      <c r="V19" s="16" t="s">
        <v>51</v>
      </c>
      <c r="W19" s="17">
        <f>Table212[[#This Row],[DEMZ]]-Table212[[#This Row],[KnownZ]]</f>
        <v>-4.9999999999954525E-2</v>
      </c>
    </row>
    <row r="20" spans="1:23" x14ac:dyDescent="0.25">
      <c r="A20" s="6" t="s">
        <v>47</v>
      </c>
      <c r="B20" s="17">
        <v>19471361.616</v>
      </c>
      <c r="C20" s="17">
        <v>657183.44299999997</v>
      </c>
      <c r="D20" s="17">
        <v>671.54100000000005</v>
      </c>
      <c r="E20" s="17">
        <v>671.49300000000005</v>
      </c>
      <c r="F20" s="16" t="s">
        <v>51</v>
      </c>
      <c r="G20" s="15">
        <v>-4.8000000000000001E-2</v>
      </c>
      <c r="H20" s="11"/>
      <c r="I20" s="6" t="s">
        <v>47</v>
      </c>
      <c r="J20" s="17">
        <v>19471361.616</v>
      </c>
      <c r="K20" s="17">
        <v>657183.44299999997</v>
      </c>
      <c r="L20" s="17">
        <v>671.54100000000005</v>
      </c>
      <c r="M20" s="17">
        <v>671.49300000000005</v>
      </c>
      <c r="N20" s="16" t="s">
        <v>51</v>
      </c>
      <c r="O20" s="17">
        <v>-4.8000000000000001E-2</v>
      </c>
      <c r="P20" s="11"/>
      <c r="Q20" s="6" t="s">
        <v>47</v>
      </c>
      <c r="R20" s="17">
        <v>19471361.616</v>
      </c>
      <c r="S20" s="17">
        <v>657183.44299999997</v>
      </c>
      <c r="T20" s="17">
        <v>671.54100000000005</v>
      </c>
      <c r="U20" s="8">
        <v>671.50900000000001</v>
      </c>
      <c r="V20" s="16" t="s">
        <v>51</v>
      </c>
      <c r="W20" s="17">
        <f>Table212[[#This Row],[DEMZ]]-Table212[[#This Row],[KnownZ]]</f>
        <v>-3.2000000000039108E-2</v>
      </c>
    </row>
    <row r="21" spans="1:23" x14ac:dyDescent="0.25">
      <c r="A21" s="6" t="s">
        <v>48</v>
      </c>
      <c r="B21" s="17">
        <v>19432070.706</v>
      </c>
      <c r="C21" s="17">
        <v>683783.31499999994</v>
      </c>
      <c r="D21" s="17">
        <v>882.46</v>
      </c>
      <c r="E21" s="17">
        <v>882.44600000000003</v>
      </c>
      <c r="F21" s="16" t="s">
        <v>51</v>
      </c>
      <c r="G21" s="15">
        <v>-1.4E-2</v>
      </c>
      <c r="H21" s="11"/>
      <c r="I21" s="6" t="s">
        <v>48</v>
      </c>
      <c r="J21" s="17">
        <v>19432070.706</v>
      </c>
      <c r="K21" s="17">
        <v>683783.31499999994</v>
      </c>
      <c r="L21" s="17">
        <v>882.46</v>
      </c>
      <c r="M21" s="17">
        <v>882.44600000000003</v>
      </c>
      <c r="N21" s="16" t="s">
        <v>51</v>
      </c>
      <c r="O21" s="17">
        <v>-1.4E-2</v>
      </c>
      <c r="P21" s="11"/>
      <c r="Q21" s="6" t="s">
        <v>48</v>
      </c>
      <c r="R21" s="17">
        <v>19432070.706</v>
      </c>
      <c r="S21" s="17">
        <v>683783.31499999994</v>
      </c>
      <c r="T21" s="17">
        <v>882.46</v>
      </c>
      <c r="U21" s="8">
        <v>882.45500000000004</v>
      </c>
      <c r="V21" s="16" t="s">
        <v>51</v>
      </c>
      <c r="W21" s="17">
        <f>Table212[[#This Row],[DEMZ]]-Table212[[#This Row],[KnownZ]]</f>
        <v>-4.9999999999954525E-3</v>
      </c>
    </row>
    <row r="22" spans="1:23" x14ac:dyDescent="0.25">
      <c r="A22" s="6" t="s">
        <v>49</v>
      </c>
      <c r="B22" s="17">
        <v>19600921.221000001</v>
      </c>
      <c r="C22" s="17">
        <v>569589.84400000004</v>
      </c>
      <c r="D22" s="17">
        <v>1263.3219999999999</v>
      </c>
      <c r="E22" s="17">
        <v>1263.3879999999999</v>
      </c>
      <c r="F22" s="16" t="s">
        <v>51</v>
      </c>
      <c r="G22" s="15">
        <v>6.6000000000000003E-2</v>
      </c>
      <c r="H22" s="11"/>
      <c r="I22" s="6" t="s">
        <v>49</v>
      </c>
      <c r="J22" s="17">
        <v>19600921.221000001</v>
      </c>
      <c r="K22" s="17">
        <v>569589.84400000004</v>
      </c>
      <c r="L22" s="17">
        <v>1263.3219999999999</v>
      </c>
      <c r="M22" s="17">
        <v>1263.3879999999999</v>
      </c>
      <c r="N22" s="16" t="s">
        <v>51</v>
      </c>
      <c r="O22" s="17">
        <v>6.6000000000000003E-2</v>
      </c>
      <c r="P22" s="11"/>
      <c r="Q22" s="6" t="s">
        <v>49</v>
      </c>
      <c r="R22" s="17">
        <v>19600921.221000001</v>
      </c>
      <c r="S22" s="17">
        <v>569589.84400000004</v>
      </c>
      <c r="T22" s="17">
        <v>1263.3219999999999</v>
      </c>
      <c r="U22" s="8">
        <v>1263.431</v>
      </c>
      <c r="V22" s="16" t="s">
        <v>51</v>
      </c>
      <c r="W22" s="17">
        <f>Table212[[#This Row],[DEMZ]]-Table212[[#This Row],[KnownZ]]</f>
        <v>0.10900000000015098</v>
      </c>
    </row>
    <row r="23" spans="1:23" x14ac:dyDescent="0.25">
      <c r="A23" s="27" t="s">
        <v>50</v>
      </c>
      <c r="B23" s="28">
        <v>19506729.219999999</v>
      </c>
      <c r="C23" s="28">
        <v>580880.30700000003</v>
      </c>
      <c r="D23" s="28">
        <v>1111.0360000000001</v>
      </c>
      <c r="E23" s="28">
        <v>1111.1120000000001</v>
      </c>
      <c r="F23" s="16" t="s">
        <v>51</v>
      </c>
      <c r="G23" s="29">
        <v>7.5999999999999998E-2</v>
      </c>
      <c r="H23" s="11"/>
      <c r="I23" s="27" t="s">
        <v>50</v>
      </c>
      <c r="J23" s="28">
        <v>19506729.219999999</v>
      </c>
      <c r="K23" s="28">
        <v>580880.30700000003</v>
      </c>
      <c r="L23" s="28">
        <v>1111.0360000000001</v>
      </c>
      <c r="M23" s="28">
        <v>1111.1120000000001</v>
      </c>
      <c r="N23" s="16" t="s">
        <v>51</v>
      </c>
      <c r="O23" s="28">
        <v>7.5999999999999998E-2</v>
      </c>
      <c r="P23" s="11"/>
      <c r="Q23" s="27" t="s">
        <v>50</v>
      </c>
      <c r="R23" s="28">
        <v>19506729.219999999</v>
      </c>
      <c r="S23" s="28">
        <v>580880.30700000003</v>
      </c>
      <c r="T23" s="28">
        <v>1111.0360000000001</v>
      </c>
      <c r="U23" s="35">
        <v>1111.1130000000001</v>
      </c>
      <c r="V23" s="16" t="s">
        <v>51</v>
      </c>
      <c r="W23" s="28">
        <f>Table212[[#This Row],[DEMZ]]-Table212[[#This Row],[KnownZ]]</f>
        <v>7.6999999999998181E-2</v>
      </c>
    </row>
    <row r="24" spans="1:23" x14ac:dyDescent="0.25">
      <c r="A24" s="30"/>
      <c r="B24" s="23"/>
      <c r="C24" s="23"/>
      <c r="D24" s="23"/>
      <c r="E24" s="23"/>
      <c r="F24" s="31"/>
      <c r="G24" s="31"/>
      <c r="H24" s="11"/>
      <c r="I24" s="30"/>
      <c r="J24" s="23"/>
      <c r="K24" s="23"/>
      <c r="L24" s="23"/>
      <c r="M24" s="23"/>
      <c r="N24" s="10"/>
      <c r="O24" s="23"/>
      <c r="P24" s="11"/>
      <c r="Q24" s="30"/>
      <c r="V24" s="10"/>
      <c r="W24" s="23"/>
    </row>
    <row r="25" spans="1:23" x14ac:dyDescent="0.25">
      <c r="A25" s="30"/>
      <c r="B25" s="23"/>
      <c r="C25" s="23"/>
      <c r="D25" s="23"/>
      <c r="E25" s="23"/>
      <c r="F25" s="31"/>
      <c r="G25" s="31"/>
      <c r="H25" s="11"/>
      <c r="I25" s="30"/>
      <c r="J25" s="23"/>
      <c r="K25" s="23"/>
      <c r="L25" s="23"/>
      <c r="M25" s="23"/>
      <c r="N25" s="10"/>
      <c r="O25" s="23"/>
      <c r="P25" s="11"/>
      <c r="Q25" s="30"/>
      <c r="V25" s="10"/>
      <c r="W25" s="23"/>
    </row>
    <row r="26" spans="1:23" x14ac:dyDescent="0.25">
      <c r="A26" s="30"/>
      <c r="B26" s="23"/>
      <c r="C26" s="23"/>
      <c r="D26" s="23"/>
      <c r="E26" s="23"/>
      <c r="F26" s="31"/>
      <c r="G26" s="31"/>
      <c r="H26" s="11"/>
      <c r="I26" s="30"/>
      <c r="J26" s="23"/>
      <c r="K26" s="23"/>
      <c r="L26" s="23"/>
      <c r="M26" s="23"/>
      <c r="N26" s="10"/>
      <c r="O26" s="23"/>
      <c r="P26" s="11"/>
      <c r="Q26" s="30"/>
      <c r="V26" s="10"/>
      <c r="W26" s="23"/>
    </row>
    <row r="27" spans="1:23" x14ac:dyDescent="0.25">
      <c r="A27" s="30"/>
      <c r="B27" s="23"/>
      <c r="C27" s="23"/>
      <c r="D27" s="23"/>
      <c r="E27" s="23"/>
      <c r="F27" s="31"/>
      <c r="G27" s="31"/>
      <c r="H27" s="11"/>
      <c r="I27" s="30"/>
      <c r="J27" s="23"/>
      <c r="K27" s="23"/>
      <c r="L27" s="23"/>
      <c r="M27" s="23"/>
      <c r="N27" s="10"/>
      <c r="O27" s="23"/>
      <c r="P27" s="11"/>
      <c r="Q27" s="30"/>
      <c r="V27" s="10"/>
      <c r="W27" s="23"/>
    </row>
    <row r="28" spans="1:23" x14ac:dyDescent="0.25">
      <c r="A28" s="30"/>
      <c r="B28" s="23"/>
      <c r="C28" s="23"/>
      <c r="D28" s="23"/>
      <c r="E28" s="23"/>
      <c r="F28" s="31"/>
      <c r="G28" s="31"/>
      <c r="H28" s="11"/>
      <c r="I28" s="30"/>
      <c r="J28" s="23"/>
      <c r="K28" s="23"/>
      <c r="L28" s="23"/>
      <c r="M28" s="23"/>
      <c r="N28" s="10"/>
      <c r="O28" s="23"/>
      <c r="P28" s="11"/>
      <c r="Q28" s="30"/>
      <c r="V28" s="10"/>
      <c r="W28" s="23"/>
    </row>
    <row r="29" spans="1:23" x14ac:dyDescent="0.25">
      <c r="A29" s="30"/>
      <c r="B29" s="23"/>
      <c r="C29" s="23"/>
      <c r="D29" s="23"/>
      <c r="E29" s="23"/>
      <c r="F29" s="31"/>
      <c r="G29" s="31"/>
      <c r="H29" s="11"/>
      <c r="I29" s="30"/>
      <c r="J29" s="23"/>
      <c r="K29" s="23"/>
      <c r="L29" s="23"/>
      <c r="M29" s="23"/>
      <c r="N29" s="10"/>
      <c r="O29" s="23"/>
      <c r="P29" s="11"/>
      <c r="Q29" s="30"/>
      <c r="V29" s="10"/>
      <c r="W29" s="23"/>
    </row>
    <row r="30" spans="1:23" x14ac:dyDescent="0.25">
      <c r="A30" s="30"/>
      <c r="B30" s="23"/>
      <c r="C30" s="23"/>
      <c r="D30" s="23"/>
      <c r="E30" s="23"/>
      <c r="F30" s="31"/>
      <c r="G30" s="31"/>
      <c r="H30" s="11"/>
      <c r="I30" s="30"/>
      <c r="J30" s="23"/>
      <c r="K30" s="23"/>
      <c r="L30" s="23"/>
      <c r="M30" s="23"/>
      <c r="N30" s="10"/>
      <c r="O30" s="23"/>
      <c r="P30" s="11"/>
      <c r="Q30" s="30"/>
      <c r="V30" s="10"/>
      <c r="W30" s="23"/>
    </row>
    <row r="31" spans="1:23" x14ac:dyDescent="0.25">
      <c r="A31" s="32"/>
      <c r="B31" s="33"/>
      <c r="C31" s="33"/>
      <c r="D31" s="33"/>
      <c r="E31" s="33"/>
      <c r="F31" s="34"/>
      <c r="G31" s="34"/>
      <c r="I31" s="32"/>
      <c r="J31" s="36"/>
      <c r="K31" s="36"/>
      <c r="L31" s="36"/>
      <c r="M31" s="36"/>
      <c r="N31" s="36"/>
      <c r="O31" s="36"/>
      <c r="Q31" s="32"/>
      <c r="R31" s="36"/>
      <c r="S31" s="36"/>
      <c r="T31" s="36"/>
      <c r="U31" s="36"/>
      <c r="V31" s="36"/>
      <c r="W31" s="36"/>
    </row>
    <row r="32" spans="1:23" x14ac:dyDescent="0.25">
      <c r="A32" s="32"/>
      <c r="B32" s="33"/>
      <c r="C32" s="33"/>
      <c r="D32" s="33"/>
      <c r="E32" s="33"/>
      <c r="F32" s="34"/>
      <c r="G32" s="34"/>
      <c r="I32" s="32"/>
      <c r="J32" s="36"/>
      <c r="K32" s="36"/>
      <c r="L32" s="36"/>
      <c r="M32" s="36"/>
      <c r="N32" s="36"/>
      <c r="O32" s="36"/>
      <c r="Q32" s="32"/>
      <c r="R32" s="36"/>
      <c r="S32" s="36"/>
      <c r="T32" s="36"/>
      <c r="U32" s="36"/>
      <c r="V32" s="36"/>
      <c r="W32" s="36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9"/>
  <sheetViews>
    <sheetView workbookViewId="0">
      <selection activeCell="A20" sqref="A20"/>
    </sheetView>
  </sheetViews>
  <sheetFormatPr defaultRowHeight="15" x14ac:dyDescent="0.25"/>
  <cols>
    <col min="1" max="1" width="13.42578125" style="26" bestFit="1" customWidth="1"/>
    <col min="2" max="2" width="12.5703125" style="24" bestFit="1" customWidth="1"/>
    <col min="3" max="3" width="13.85546875" style="24" bestFit="1" customWidth="1"/>
    <col min="4" max="4" width="13.42578125" style="24" bestFit="1" customWidth="1"/>
    <col min="5" max="5" width="12.28515625" style="24" bestFit="1" customWidth="1"/>
    <col min="6" max="6" width="16.42578125" style="20" bestFit="1" customWidth="1"/>
    <col min="7" max="7" width="11.85546875" style="24" bestFit="1" customWidth="1"/>
    <col min="8" max="8" width="9.85546875" style="24" bestFit="1" customWidth="1"/>
    <col min="9" max="9" width="2.7109375" style="20" customWidth="1"/>
    <col min="10" max="10" width="12.85546875" style="26" bestFit="1" customWidth="1"/>
    <col min="11" max="11" width="12.5703125" style="20" bestFit="1" customWidth="1"/>
    <col min="12" max="12" width="13.85546875" style="20" bestFit="1" customWidth="1"/>
    <col min="13" max="13" width="13.42578125" style="20" bestFit="1" customWidth="1"/>
    <col min="14" max="14" width="12.28515625" style="20" bestFit="1" customWidth="1"/>
    <col min="15" max="15" width="16.42578125" style="20" bestFit="1" customWidth="1"/>
    <col min="16" max="16" width="11.85546875" style="20" bestFit="1" customWidth="1"/>
    <col min="17" max="17" width="9.85546875" style="20" bestFit="1" customWidth="1"/>
    <col min="18" max="18" width="2.7109375" style="20" customWidth="1"/>
    <col min="19" max="19" width="12.85546875" style="26" bestFit="1" customWidth="1"/>
    <col min="20" max="20" width="12.5703125" style="24" bestFit="1" customWidth="1"/>
    <col min="21" max="21" width="13.85546875" style="24" bestFit="1" customWidth="1"/>
    <col min="22" max="22" width="13.42578125" style="24" bestFit="1" customWidth="1"/>
    <col min="23" max="23" width="12.28515625" style="24" bestFit="1" customWidth="1"/>
    <col min="24" max="24" width="16.42578125" style="20" bestFit="1" customWidth="1"/>
    <col min="25" max="25" width="11.85546875" style="24" bestFit="1" customWidth="1"/>
    <col min="26" max="26" width="2.7109375" style="20" customWidth="1"/>
    <col min="27" max="27" width="18.140625" style="20" bestFit="1" customWidth="1"/>
    <col min="28" max="28" width="8.140625" style="20" bestFit="1" customWidth="1"/>
    <col min="29" max="16384" width="9.140625" style="20"/>
  </cols>
  <sheetData>
    <row r="1" spans="1:28" x14ac:dyDescent="0.25">
      <c r="A1" s="50" t="s">
        <v>12</v>
      </c>
      <c r="B1" s="50"/>
      <c r="C1" s="50"/>
      <c r="D1" s="50"/>
      <c r="E1" s="50"/>
      <c r="F1" s="50"/>
      <c r="G1" s="50"/>
      <c r="H1" s="50"/>
      <c r="I1" s="11"/>
      <c r="J1" s="50" t="s">
        <v>26</v>
      </c>
      <c r="K1" s="50"/>
      <c r="L1" s="50"/>
      <c r="M1" s="50"/>
      <c r="N1" s="50"/>
      <c r="O1" s="50"/>
      <c r="P1" s="50"/>
      <c r="Q1" s="50"/>
      <c r="R1" s="11"/>
      <c r="S1" s="46" t="s">
        <v>29</v>
      </c>
      <c r="T1" s="46"/>
      <c r="U1" s="46"/>
      <c r="V1" s="46"/>
      <c r="W1" s="46"/>
      <c r="X1" s="46"/>
      <c r="Y1" s="47"/>
      <c r="Z1" s="18"/>
      <c r="AA1" s="2" t="s">
        <v>13</v>
      </c>
      <c r="AB1" s="19">
        <f>_xlfn.PERCENTILE.INC(H:H, 0.95)</f>
        <v>0.29349999999999998</v>
      </c>
    </row>
    <row r="2" spans="1:28" x14ac:dyDescent="0.25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3" t="s">
        <v>7</v>
      </c>
      <c r="I2" s="11"/>
      <c r="J2" s="12" t="s">
        <v>0</v>
      </c>
      <c r="K2" s="13" t="s">
        <v>1</v>
      </c>
      <c r="L2" s="13" t="s">
        <v>2</v>
      </c>
      <c r="M2" s="13" t="s">
        <v>3</v>
      </c>
      <c r="N2" s="13" t="s">
        <v>11</v>
      </c>
      <c r="O2" s="13" t="s">
        <v>5</v>
      </c>
      <c r="P2" s="14" t="s">
        <v>6</v>
      </c>
      <c r="Q2" s="13" t="s">
        <v>7</v>
      </c>
      <c r="R2" s="11"/>
      <c r="S2" s="21" t="s">
        <v>0</v>
      </c>
      <c r="T2" s="13" t="s">
        <v>1</v>
      </c>
      <c r="U2" s="13" t="s">
        <v>2</v>
      </c>
      <c r="V2" s="13" t="s">
        <v>3</v>
      </c>
      <c r="W2" s="13" t="s">
        <v>4</v>
      </c>
      <c r="X2" s="22" t="s">
        <v>5</v>
      </c>
      <c r="Y2" s="14" t="s">
        <v>6</v>
      </c>
      <c r="Z2" s="18"/>
    </row>
    <row r="3" spans="1:28" x14ac:dyDescent="0.25">
      <c r="A3" s="6" t="s">
        <v>52</v>
      </c>
      <c r="B3" s="17">
        <v>19506857.127</v>
      </c>
      <c r="C3" s="17">
        <v>581400.97499999998</v>
      </c>
      <c r="D3" s="17">
        <v>1109.32</v>
      </c>
      <c r="E3" s="17">
        <v>1109.287</v>
      </c>
      <c r="F3" s="8" t="s">
        <v>67</v>
      </c>
      <c r="G3" s="8">
        <v>-3.3000000000000002E-2</v>
      </c>
      <c r="H3" s="8">
        <f>ABS(Table3[[#This Row],[DeltaZ]])</f>
        <v>3.3000000000000002E-2</v>
      </c>
      <c r="I3" s="11"/>
      <c r="J3" s="6" t="s">
        <v>52</v>
      </c>
      <c r="K3" s="17">
        <v>19506857.127</v>
      </c>
      <c r="L3" s="17">
        <v>581400.97499999998</v>
      </c>
      <c r="M3" s="17">
        <v>1109.32</v>
      </c>
      <c r="N3" s="17">
        <v>1109.287</v>
      </c>
      <c r="O3" s="8" t="s">
        <v>67</v>
      </c>
      <c r="P3" s="8">
        <f>Table37[[#This Row],[DEMZ]]-Table37[[#This Row],[KnownZ]]</f>
        <v>-3.2999999999901775E-2</v>
      </c>
      <c r="Q3" s="8">
        <f>ABS(Table37[[#This Row],[DeltaZ]])</f>
        <v>3.2999999999901775E-2</v>
      </c>
      <c r="R3" s="11"/>
      <c r="S3" s="27" t="s">
        <v>61</v>
      </c>
      <c r="T3" s="28">
        <v>19611194.050999999</v>
      </c>
      <c r="U3" s="28">
        <v>666165.22400000005</v>
      </c>
      <c r="V3" s="28">
        <v>1113.29</v>
      </c>
      <c r="W3" s="28">
        <v>1113.7529999999999</v>
      </c>
      <c r="X3" s="35" t="s">
        <v>67</v>
      </c>
      <c r="Y3" s="35">
        <v>0.46300000000000002</v>
      </c>
      <c r="Z3" s="18"/>
    </row>
    <row r="4" spans="1:28" x14ac:dyDescent="0.25">
      <c r="A4" s="6" t="s">
        <v>53</v>
      </c>
      <c r="B4" s="17">
        <v>19557946.342999998</v>
      </c>
      <c r="C4" s="17">
        <v>638518.39300000004</v>
      </c>
      <c r="D4" s="17">
        <v>1241.5409999999999</v>
      </c>
      <c r="E4" s="17">
        <v>1241.6510000000001</v>
      </c>
      <c r="F4" s="8" t="s">
        <v>67</v>
      </c>
      <c r="G4" s="8">
        <v>0.11</v>
      </c>
      <c r="H4" s="8">
        <f>ABS(Table3[[#This Row],[DeltaZ]])</f>
        <v>0.11</v>
      </c>
      <c r="I4" s="11"/>
      <c r="J4" s="6" t="s">
        <v>53</v>
      </c>
      <c r="K4" s="17">
        <v>19557946.342999998</v>
      </c>
      <c r="L4" s="17">
        <v>638518.39300000004</v>
      </c>
      <c r="M4" s="17">
        <v>1241.5409999999999</v>
      </c>
      <c r="N4" s="17">
        <v>1241.644</v>
      </c>
      <c r="O4" s="8" t="s">
        <v>67</v>
      </c>
      <c r="P4" s="8">
        <f>Table37[[#This Row],[DEMZ]]-Table37[[#This Row],[KnownZ]]</f>
        <v>0.10300000000006548</v>
      </c>
      <c r="Q4" s="8">
        <f>ABS(Table37[[#This Row],[DeltaZ]])</f>
        <v>0.10300000000006548</v>
      </c>
      <c r="R4" s="11"/>
      <c r="S4" s="30"/>
      <c r="T4" s="23"/>
      <c r="U4" s="23"/>
      <c r="V4" s="23"/>
      <c r="W4" s="23"/>
      <c r="X4" s="23"/>
      <c r="Y4" s="23"/>
      <c r="Z4" s="18"/>
    </row>
    <row r="5" spans="1:28" x14ac:dyDescent="0.25">
      <c r="A5" s="6" t="s">
        <v>54</v>
      </c>
      <c r="B5" s="17">
        <v>19601283.342</v>
      </c>
      <c r="C5" s="17">
        <v>569756.84699999995</v>
      </c>
      <c r="D5" s="17">
        <v>1270.9000000000001</v>
      </c>
      <c r="E5" s="17">
        <v>1271.029</v>
      </c>
      <c r="F5" s="8" t="s">
        <v>67</v>
      </c>
      <c r="G5" s="8">
        <v>0.129</v>
      </c>
      <c r="H5" s="8">
        <f>ABS(Table3[[#This Row],[DeltaZ]])</f>
        <v>0.129</v>
      </c>
      <c r="I5" s="11"/>
      <c r="J5" s="6" t="s">
        <v>54</v>
      </c>
      <c r="K5" s="17">
        <v>19601283.342</v>
      </c>
      <c r="L5" s="17">
        <v>569756.84699999995</v>
      </c>
      <c r="M5" s="17">
        <v>1270.9000000000001</v>
      </c>
      <c r="N5" s="17">
        <v>1271.049</v>
      </c>
      <c r="O5" s="8" t="s">
        <v>67</v>
      </c>
      <c r="P5" s="8">
        <f>Table37[[#This Row],[DEMZ]]-Table37[[#This Row],[KnownZ]]</f>
        <v>0.14899999999988722</v>
      </c>
      <c r="Q5" s="8">
        <f>ABS(Table37[[#This Row],[DeltaZ]])</f>
        <v>0.14899999999988722</v>
      </c>
      <c r="R5" s="11"/>
      <c r="S5" s="30"/>
      <c r="T5" s="23"/>
      <c r="U5" s="23"/>
      <c r="V5" s="23"/>
      <c r="W5" s="23"/>
      <c r="X5" s="23"/>
      <c r="Y5" s="23"/>
      <c r="Z5" s="18"/>
    </row>
    <row r="6" spans="1:28" x14ac:dyDescent="0.25">
      <c r="A6" s="6" t="s">
        <v>55</v>
      </c>
      <c r="B6" s="17">
        <v>19432599.395</v>
      </c>
      <c r="C6" s="17">
        <v>654383.24800000002</v>
      </c>
      <c r="D6" s="17">
        <v>605.69000000000005</v>
      </c>
      <c r="E6" s="17">
        <v>605.68100000000004</v>
      </c>
      <c r="F6" s="8" t="s">
        <v>67</v>
      </c>
      <c r="G6" s="8">
        <v>-8.9999999999999993E-3</v>
      </c>
      <c r="H6" s="8">
        <f>ABS(Table3[[#This Row],[DeltaZ]])</f>
        <v>8.9999999999999993E-3</v>
      </c>
      <c r="I6" s="11"/>
      <c r="J6" s="6" t="s">
        <v>55</v>
      </c>
      <c r="K6" s="17">
        <v>19432599.395</v>
      </c>
      <c r="L6" s="17">
        <v>654383.24800000002</v>
      </c>
      <c r="M6" s="17">
        <v>605.69000000000005</v>
      </c>
      <c r="N6" s="17">
        <v>605.69100000000003</v>
      </c>
      <c r="O6" s="8" t="s">
        <v>67</v>
      </c>
      <c r="P6" s="8">
        <f>Table37[[#This Row],[DEMZ]]-Table37[[#This Row],[KnownZ]]</f>
        <v>9.9999999997635314E-4</v>
      </c>
      <c r="Q6" s="8">
        <f>ABS(Table37[[#This Row],[DeltaZ]])</f>
        <v>9.9999999997635314E-4</v>
      </c>
      <c r="R6" s="11"/>
      <c r="S6" s="30"/>
      <c r="T6" s="23"/>
      <c r="U6" s="23"/>
      <c r="V6" s="23"/>
      <c r="W6" s="23"/>
      <c r="X6" s="23"/>
      <c r="Y6" s="23"/>
      <c r="Z6" s="18"/>
    </row>
    <row r="7" spans="1:28" x14ac:dyDescent="0.25">
      <c r="A7" s="6" t="s">
        <v>56</v>
      </c>
      <c r="B7" s="17">
        <v>19605216.368000001</v>
      </c>
      <c r="C7" s="17">
        <v>615185.49600000004</v>
      </c>
      <c r="D7" s="17">
        <v>1321.135</v>
      </c>
      <c r="E7" s="17">
        <v>1320.914</v>
      </c>
      <c r="F7" s="8" t="s">
        <v>67</v>
      </c>
      <c r="G7" s="8">
        <v>-0.221</v>
      </c>
      <c r="H7" s="8">
        <f>ABS(Table3[[#This Row],[DeltaZ]])</f>
        <v>0.221</v>
      </c>
      <c r="I7" s="11"/>
      <c r="J7" s="6" t="s">
        <v>56</v>
      </c>
      <c r="K7" s="17">
        <v>19605216.368000001</v>
      </c>
      <c r="L7" s="17">
        <v>615185.49600000004</v>
      </c>
      <c r="M7" s="17">
        <v>1321.135</v>
      </c>
      <c r="N7" s="17">
        <v>1320.934</v>
      </c>
      <c r="O7" s="8" t="s">
        <v>67</v>
      </c>
      <c r="P7" s="8">
        <f>Table37[[#This Row],[DEMZ]]-Table37[[#This Row],[KnownZ]]</f>
        <v>-0.20100000000002183</v>
      </c>
      <c r="Q7" s="8">
        <f>ABS(Table37[[#This Row],[DeltaZ]])</f>
        <v>0.20100000000002183</v>
      </c>
      <c r="R7" s="11"/>
      <c r="S7" s="30"/>
      <c r="T7" s="23"/>
      <c r="U7" s="23"/>
      <c r="V7" s="23"/>
      <c r="W7" s="23"/>
      <c r="X7" s="23"/>
      <c r="Y7" s="23"/>
      <c r="Z7" s="18"/>
    </row>
    <row r="8" spans="1:28" x14ac:dyDescent="0.25">
      <c r="A8" s="6" t="s">
        <v>57</v>
      </c>
      <c r="B8" s="17">
        <v>19555259.348000001</v>
      </c>
      <c r="C8" s="17">
        <v>582879.09100000001</v>
      </c>
      <c r="D8" s="17">
        <v>1274.317</v>
      </c>
      <c r="E8" s="17">
        <v>1274.3979999999999</v>
      </c>
      <c r="F8" s="8" t="s">
        <v>67</v>
      </c>
      <c r="G8" s="8">
        <v>8.1000000000000003E-2</v>
      </c>
      <c r="H8" s="8">
        <f>ABS(Table3[[#This Row],[DeltaZ]])</f>
        <v>8.1000000000000003E-2</v>
      </c>
      <c r="I8" s="11"/>
      <c r="J8" s="6" t="s">
        <v>57</v>
      </c>
      <c r="K8" s="17">
        <v>19555259.348000001</v>
      </c>
      <c r="L8" s="17">
        <v>582879.09100000001</v>
      </c>
      <c r="M8" s="17">
        <v>1274.317</v>
      </c>
      <c r="N8" s="17">
        <v>1274.3989999999999</v>
      </c>
      <c r="O8" s="8" t="s">
        <v>67</v>
      </c>
      <c r="P8" s="8">
        <f>Table37[[#This Row],[DEMZ]]-Table37[[#This Row],[KnownZ]]</f>
        <v>8.1999999999879947E-2</v>
      </c>
      <c r="Q8" s="8">
        <f>ABS(Table37[[#This Row],[DeltaZ]])</f>
        <v>8.1999999999879947E-2</v>
      </c>
      <c r="R8" s="11"/>
      <c r="S8" s="30"/>
      <c r="T8" s="23"/>
      <c r="U8" s="23"/>
      <c r="V8" s="23"/>
      <c r="W8" s="23"/>
      <c r="X8" s="23"/>
      <c r="Y8" s="23"/>
      <c r="Z8" s="18"/>
    </row>
    <row r="9" spans="1:28" x14ac:dyDescent="0.25">
      <c r="A9" s="6" t="s">
        <v>58</v>
      </c>
      <c r="B9" s="17">
        <v>19472072.353999998</v>
      </c>
      <c r="C9" s="17">
        <v>608704.61600000004</v>
      </c>
      <c r="D9" s="17">
        <v>630.23599999999999</v>
      </c>
      <c r="E9" s="17">
        <v>630.13599999999997</v>
      </c>
      <c r="F9" s="8" t="s">
        <v>67</v>
      </c>
      <c r="G9" s="8">
        <v>-0.1</v>
      </c>
      <c r="H9" s="8">
        <f>ABS(Table3[[#This Row],[DeltaZ]])</f>
        <v>0.1</v>
      </c>
      <c r="I9" s="11"/>
      <c r="J9" s="6" t="s">
        <v>58</v>
      </c>
      <c r="K9" s="17">
        <v>19472072.353999998</v>
      </c>
      <c r="L9" s="17">
        <v>608704.61600000004</v>
      </c>
      <c r="M9" s="17">
        <v>630.23599999999999</v>
      </c>
      <c r="N9" s="17">
        <v>630.13300000000004</v>
      </c>
      <c r="O9" s="8" t="s">
        <v>67</v>
      </c>
      <c r="P9" s="8">
        <f>Table37[[#This Row],[DEMZ]]-Table37[[#This Row],[KnownZ]]</f>
        <v>-0.1029999999999518</v>
      </c>
      <c r="Q9" s="8">
        <f>ABS(Table37[[#This Row],[DeltaZ]])</f>
        <v>0.1029999999999518</v>
      </c>
      <c r="R9" s="11"/>
      <c r="S9" s="30"/>
      <c r="T9" s="23"/>
      <c r="U9" s="23"/>
      <c r="V9" s="23"/>
      <c r="W9" s="23"/>
      <c r="X9" s="23"/>
      <c r="Y9" s="23"/>
      <c r="Z9" s="18"/>
    </row>
    <row r="10" spans="1:28" x14ac:dyDescent="0.25">
      <c r="A10" s="6" t="s">
        <v>59</v>
      </c>
      <c r="B10" s="17">
        <v>19428629.739999998</v>
      </c>
      <c r="C10" s="17">
        <v>606294.23300000001</v>
      </c>
      <c r="D10" s="17">
        <v>705.86400000000003</v>
      </c>
      <c r="E10" s="17">
        <v>705.86199999999997</v>
      </c>
      <c r="F10" s="8" t="s">
        <v>67</v>
      </c>
      <c r="G10" s="8">
        <v>-2E-3</v>
      </c>
      <c r="H10" s="8">
        <f>ABS(Table3[[#This Row],[DeltaZ]])</f>
        <v>2E-3</v>
      </c>
      <c r="I10" s="11"/>
      <c r="J10" s="6" t="s">
        <v>59</v>
      </c>
      <c r="K10" s="17">
        <v>19428629.739999998</v>
      </c>
      <c r="L10" s="17">
        <v>606294.23300000001</v>
      </c>
      <c r="M10" s="17">
        <v>705.86400000000003</v>
      </c>
      <c r="N10" s="17">
        <v>705.87800000000004</v>
      </c>
      <c r="O10" s="8" t="s">
        <v>67</v>
      </c>
      <c r="P10" s="8">
        <f>Table37[[#This Row],[DEMZ]]-Table37[[#This Row],[KnownZ]]</f>
        <v>1.4000000000010004E-2</v>
      </c>
      <c r="Q10" s="8">
        <f>ABS(Table37[[#This Row],[DeltaZ]])</f>
        <v>1.4000000000010004E-2</v>
      </c>
      <c r="R10" s="11"/>
      <c r="S10" s="30"/>
      <c r="T10" s="23"/>
      <c r="U10" s="23"/>
      <c r="V10" s="23"/>
      <c r="W10" s="23"/>
      <c r="X10" s="23"/>
      <c r="Y10" s="23"/>
      <c r="Z10" s="18"/>
    </row>
    <row r="11" spans="1:28" x14ac:dyDescent="0.25">
      <c r="A11" s="6" t="s">
        <v>60</v>
      </c>
      <c r="B11" s="17">
        <v>19662653.09</v>
      </c>
      <c r="C11" s="17">
        <v>606647.13500000001</v>
      </c>
      <c r="D11" s="17">
        <v>1355.1010000000001</v>
      </c>
      <c r="E11" s="17">
        <v>1354.953</v>
      </c>
      <c r="F11" s="8" t="s">
        <v>67</v>
      </c>
      <c r="G11" s="8">
        <v>-0.14799999999999999</v>
      </c>
      <c r="H11" s="8">
        <f>ABS(Table3[[#This Row],[DeltaZ]])</f>
        <v>0.14799999999999999</v>
      </c>
      <c r="I11" s="11"/>
      <c r="J11" s="6" t="s">
        <v>60</v>
      </c>
      <c r="K11" s="17">
        <v>19662653.09</v>
      </c>
      <c r="L11" s="17">
        <v>606647.13500000001</v>
      </c>
      <c r="M11" s="17">
        <v>1355.1010000000001</v>
      </c>
      <c r="N11" s="17">
        <v>1354.9690000000001</v>
      </c>
      <c r="O11" s="8" t="s">
        <v>67</v>
      </c>
      <c r="P11" s="8">
        <f>Table37[[#This Row],[DEMZ]]-Table37[[#This Row],[KnownZ]]</f>
        <v>-0.13200000000006185</v>
      </c>
      <c r="Q11" s="8">
        <f>ABS(Table37[[#This Row],[DeltaZ]])</f>
        <v>0.13200000000006185</v>
      </c>
      <c r="R11" s="11"/>
      <c r="S11" s="30"/>
      <c r="T11" s="23"/>
      <c r="U11" s="23"/>
      <c r="V11" s="23"/>
      <c r="W11" s="23"/>
      <c r="X11" s="23"/>
      <c r="Y11" s="23"/>
      <c r="Z11" s="23"/>
    </row>
    <row r="12" spans="1:28" x14ac:dyDescent="0.25">
      <c r="A12" s="6" t="s">
        <v>61</v>
      </c>
      <c r="B12" s="17">
        <v>19611194.050999999</v>
      </c>
      <c r="C12" s="17">
        <v>666165.22400000005</v>
      </c>
      <c r="D12" s="17">
        <v>1113.29</v>
      </c>
      <c r="E12" s="17">
        <v>1113.7529999999999</v>
      </c>
      <c r="F12" s="8" t="s">
        <v>67</v>
      </c>
      <c r="G12" s="8">
        <v>0.46300000000000002</v>
      </c>
      <c r="H12" s="8">
        <f>ABS(Table3[[#This Row],[DeltaZ]])</f>
        <v>0.46300000000000002</v>
      </c>
      <c r="I12" s="11"/>
      <c r="J12" s="6" t="s">
        <v>61</v>
      </c>
      <c r="K12" s="17">
        <v>19611194.050999999</v>
      </c>
      <c r="L12" s="17">
        <v>666165.22400000005</v>
      </c>
      <c r="M12" s="17">
        <v>1113.29</v>
      </c>
      <c r="N12" s="17">
        <v>1113.7670000000001</v>
      </c>
      <c r="O12" s="8" t="s">
        <v>67</v>
      </c>
      <c r="P12" s="8">
        <f>Table37[[#This Row],[DEMZ]]-Table37[[#This Row],[KnownZ]]</f>
        <v>0.47700000000008913</v>
      </c>
      <c r="Q12" s="8">
        <f>ABS(Table37[[#This Row],[DeltaZ]])</f>
        <v>0.47700000000008913</v>
      </c>
      <c r="R12" s="11"/>
      <c r="S12" s="30"/>
      <c r="T12" s="23"/>
      <c r="U12" s="23"/>
      <c r="V12" s="23"/>
      <c r="W12" s="23"/>
      <c r="X12" s="23"/>
      <c r="Y12" s="23"/>
      <c r="Z12" s="23"/>
    </row>
    <row r="13" spans="1:28" x14ac:dyDescent="0.25">
      <c r="A13" s="6" t="s">
        <v>62</v>
      </c>
      <c r="B13" s="17">
        <v>19471524.453000002</v>
      </c>
      <c r="C13" s="17">
        <v>657488.92799999996</v>
      </c>
      <c r="D13" s="17">
        <v>677.69299999999998</v>
      </c>
      <c r="E13" s="17">
        <v>677.68700000000001</v>
      </c>
      <c r="F13" s="8" t="s">
        <v>67</v>
      </c>
      <c r="G13" s="8">
        <v>-6.0000000000000001E-3</v>
      </c>
      <c r="H13" s="8">
        <f>ABS(Table3[[#This Row],[DeltaZ]])</f>
        <v>6.0000000000000001E-3</v>
      </c>
      <c r="I13" s="11"/>
      <c r="J13" s="6" t="s">
        <v>62</v>
      </c>
      <c r="K13" s="17">
        <v>19471524.453000002</v>
      </c>
      <c r="L13" s="17">
        <v>657488.92799999996</v>
      </c>
      <c r="M13" s="17">
        <v>677.69299999999998</v>
      </c>
      <c r="N13" s="17">
        <v>677.68899999999996</v>
      </c>
      <c r="O13" s="8" t="s">
        <v>67</v>
      </c>
      <c r="P13" s="8">
        <f>Table37[[#This Row],[DEMZ]]-Table37[[#This Row],[KnownZ]]</f>
        <v>-4.0000000000190994E-3</v>
      </c>
      <c r="Q13" s="8">
        <f>ABS(Table37[[#This Row],[DeltaZ]])</f>
        <v>4.0000000000190994E-3</v>
      </c>
      <c r="R13" s="11"/>
      <c r="S13" s="30"/>
      <c r="T13" s="23"/>
      <c r="U13" s="23"/>
      <c r="V13" s="23"/>
      <c r="W13" s="23"/>
      <c r="X13" s="23"/>
      <c r="Y13" s="23"/>
      <c r="Z13" s="23"/>
    </row>
    <row r="14" spans="1:28" x14ac:dyDescent="0.25">
      <c r="A14" s="6" t="s">
        <v>63</v>
      </c>
      <c r="B14" s="17">
        <v>19432156.713</v>
      </c>
      <c r="C14" s="17">
        <v>684222.43</v>
      </c>
      <c r="D14" s="17">
        <v>882.28599999999994</v>
      </c>
      <c r="E14" s="17">
        <v>882.30600000000004</v>
      </c>
      <c r="F14" s="8" t="s">
        <v>67</v>
      </c>
      <c r="G14" s="8">
        <v>0.02</v>
      </c>
      <c r="H14" s="8">
        <f>ABS(Table3[[#This Row],[DeltaZ]])</f>
        <v>0.02</v>
      </c>
      <c r="I14" s="11"/>
      <c r="J14" s="6" t="s">
        <v>63</v>
      </c>
      <c r="K14" s="17">
        <v>19432156.713</v>
      </c>
      <c r="L14" s="17">
        <v>684222.43</v>
      </c>
      <c r="M14" s="17">
        <v>882.28599999999994</v>
      </c>
      <c r="N14" s="17">
        <v>882.17399999999998</v>
      </c>
      <c r="O14" s="8" t="s">
        <v>67</v>
      </c>
      <c r="P14" s="8">
        <f>Table37[[#This Row],[DEMZ]]-Table37[[#This Row],[KnownZ]]</f>
        <v>-0.11199999999996635</v>
      </c>
      <c r="Q14" s="8">
        <f>ABS(Table37[[#This Row],[DeltaZ]])</f>
        <v>0.11199999999996635</v>
      </c>
      <c r="R14" s="11"/>
      <c r="S14" s="30"/>
      <c r="T14" s="23"/>
      <c r="U14" s="23"/>
      <c r="V14" s="23"/>
      <c r="W14" s="23"/>
      <c r="X14" s="11"/>
      <c r="Y14" s="23"/>
      <c r="Z14" s="23"/>
    </row>
    <row r="15" spans="1:28" x14ac:dyDescent="0.25">
      <c r="A15" s="6" t="s">
        <v>64</v>
      </c>
      <c r="B15" s="17">
        <v>19413838.405000001</v>
      </c>
      <c r="C15" s="17">
        <v>578704.348</v>
      </c>
      <c r="D15" s="17">
        <v>588.779</v>
      </c>
      <c r="E15" s="17">
        <v>588.71500000000003</v>
      </c>
      <c r="F15" s="8" t="s">
        <v>67</v>
      </c>
      <c r="G15" s="8">
        <v>-6.4000000000000001E-2</v>
      </c>
      <c r="H15" s="8">
        <f>ABS(Table3[[#This Row],[DeltaZ]])</f>
        <v>6.4000000000000001E-2</v>
      </c>
      <c r="I15" s="11"/>
      <c r="J15" s="6" t="s">
        <v>64</v>
      </c>
      <c r="K15" s="17">
        <v>19413838.405000001</v>
      </c>
      <c r="L15" s="17">
        <v>578704.348</v>
      </c>
      <c r="M15" s="17">
        <v>588.779</v>
      </c>
      <c r="N15" s="17">
        <v>588.70500000000004</v>
      </c>
      <c r="O15" s="8" t="s">
        <v>67</v>
      </c>
      <c r="P15" s="8">
        <f>Table37[[#This Row],[DEMZ]]-Table37[[#This Row],[KnownZ]]</f>
        <v>-7.3999999999955435E-2</v>
      </c>
      <c r="Q15" s="8">
        <f>ABS(Table37[[#This Row],[DeltaZ]])</f>
        <v>7.3999999999955435E-2</v>
      </c>
      <c r="R15" s="11"/>
      <c r="S15" s="30"/>
      <c r="T15" s="23"/>
      <c r="U15" s="23"/>
      <c r="V15" s="23"/>
      <c r="W15" s="23"/>
      <c r="X15" s="11"/>
      <c r="Y15" s="23"/>
      <c r="Z15" s="23"/>
    </row>
    <row r="16" spans="1:28" x14ac:dyDescent="0.25">
      <c r="A16" s="6" t="s">
        <v>65</v>
      </c>
      <c r="B16" s="17">
        <v>19529023.556000002</v>
      </c>
      <c r="C16" s="17">
        <v>605868.01899999997</v>
      </c>
      <c r="D16" s="17">
        <v>1192.6400000000001</v>
      </c>
      <c r="E16" s="17">
        <v>1192.48</v>
      </c>
      <c r="F16" s="8" t="s">
        <v>67</v>
      </c>
      <c r="G16" s="8">
        <v>-0.16</v>
      </c>
      <c r="H16" s="8">
        <f>ABS(Table3[[#This Row],[DeltaZ]])</f>
        <v>0.16</v>
      </c>
      <c r="I16" s="11"/>
      <c r="J16" s="6" t="s">
        <v>65</v>
      </c>
      <c r="K16" s="17">
        <v>19529023.556000002</v>
      </c>
      <c r="L16" s="17">
        <v>605868.01899999997</v>
      </c>
      <c r="M16" s="17">
        <v>1192.6400000000001</v>
      </c>
      <c r="N16" s="17">
        <v>1192.479</v>
      </c>
      <c r="O16" s="8" t="s">
        <v>67</v>
      </c>
      <c r="P16" s="8">
        <f>Table37[[#This Row],[DEMZ]]-Table37[[#This Row],[KnownZ]]</f>
        <v>-0.16100000000005821</v>
      </c>
      <c r="Q16" s="8">
        <f>ABS(Table37[[#This Row],[DeltaZ]])</f>
        <v>0.16100000000005821</v>
      </c>
      <c r="R16" s="11"/>
      <c r="S16" s="30"/>
      <c r="T16" s="23"/>
      <c r="U16" s="23"/>
      <c r="V16" s="23"/>
      <c r="W16" s="23"/>
      <c r="X16" s="11"/>
      <c r="Y16" s="23"/>
      <c r="Z16" s="23"/>
    </row>
    <row r="17" spans="1:26" x14ac:dyDescent="0.25">
      <c r="A17" s="27" t="s">
        <v>66</v>
      </c>
      <c r="B17" s="28">
        <v>19656433.842999998</v>
      </c>
      <c r="C17" s="28">
        <v>670878.46299999999</v>
      </c>
      <c r="D17" s="28">
        <v>953.71900000000005</v>
      </c>
      <c r="E17" s="28">
        <v>953.95600000000002</v>
      </c>
      <c r="F17" s="35" t="s">
        <v>67</v>
      </c>
      <c r="G17" s="35">
        <v>0.23699999999999999</v>
      </c>
      <c r="H17" s="35">
        <f>ABS(Table3[[#This Row],[DeltaZ]])</f>
        <v>0.23699999999999999</v>
      </c>
      <c r="I17" s="11"/>
      <c r="J17" s="27" t="s">
        <v>66</v>
      </c>
      <c r="K17" s="28">
        <v>19656433.842999998</v>
      </c>
      <c r="L17" s="28">
        <v>670878.46299999999</v>
      </c>
      <c r="M17" s="28">
        <v>953.71900000000005</v>
      </c>
      <c r="N17" s="28">
        <v>953.88499999999999</v>
      </c>
      <c r="O17" s="35" t="s">
        <v>67</v>
      </c>
      <c r="P17" s="35">
        <f>Table37[[#This Row],[DEMZ]]-Table37[[#This Row],[KnownZ]]</f>
        <v>0.16599999999993997</v>
      </c>
      <c r="Q17" s="35">
        <f>ABS(Table37[[#This Row],[DeltaZ]])</f>
        <v>0.16599999999993997</v>
      </c>
      <c r="R17" s="11"/>
      <c r="S17" s="30"/>
      <c r="T17" s="23"/>
      <c r="U17" s="23"/>
      <c r="V17" s="23"/>
      <c r="W17" s="23"/>
      <c r="X17" s="23"/>
      <c r="Y17" s="23"/>
      <c r="Z17" s="23"/>
    </row>
    <row r="18" spans="1:26" x14ac:dyDescent="0.25">
      <c r="A18" s="55" t="s">
        <v>68</v>
      </c>
      <c r="B18" s="54">
        <v>19432209.579</v>
      </c>
      <c r="C18" s="54">
        <v>669452.527</v>
      </c>
      <c r="D18" s="54">
        <v>824.78499999999997</v>
      </c>
      <c r="E18" s="54">
        <v>824.72299999999996</v>
      </c>
      <c r="F18" s="35" t="s">
        <v>67</v>
      </c>
      <c r="G18" s="53">
        <v>-6.2E-2</v>
      </c>
      <c r="H18" s="53">
        <f>ABS(Table3[[#This Row],[DeltaZ]])</f>
        <v>6.2E-2</v>
      </c>
      <c r="I18" s="11"/>
      <c r="J18" s="55" t="s">
        <v>68</v>
      </c>
      <c r="K18" s="54">
        <v>19432209.579</v>
      </c>
      <c r="L18" s="54">
        <v>669452.527</v>
      </c>
      <c r="M18" s="54">
        <v>824.78499999999997</v>
      </c>
      <c r="N18" s="53">
        <v>824.74900000000002</v>
      </c>
      <c r="O18" s="35" t="s">
        <v>67</v>
      </c>
      <c r="P18" s="35">
        <f>Table37[[#This Row],[DEMZ]]-Table37[[#This Row],[KnownZ]]</f>
        <v>-3.5999999999944521E-2</v>
      </c>
      <c r="Q18" s="53">
        <f>ABS(Table37[[#This Row],[DeltaZ]])</f>
        <v>3.5999999999944521E-2</v>
      </c>
      <c r="R18" s="11"/>
      <c r="S18" s="30"/>
      <c r="T18" s="23"/>
      <c r="U18" s="23"/>
      <c r="V18" s="23"/>
      <c r="W18" s="23"/>
      <c r="X18" s="23"/>
      <c r="Y18" s="23"/>
      <c r="Z18" s="23"/>
    </row>
    <row r="19" spans="1:26" x14ac:dyDescent="0.25">
      <c r="A19" s="30"/>
      <c r="B19" s="23"/>
      <c r="C19" s="23"/>
      <c r="D19" s="23"/>
      <c r="E19" s="23"/>
      <c r="F19" s="10"/>
      <c r="G19" s="10"/>
      <c r="H19" s="10"/>
      <c r="I19" s="11"/>
      <c r="J19" s="30"/>
      <c r="K19" s="23"/>
      <c r="L19" s="23"/>
      <c r="M19" s="23"/>
      <c r="N19" s="23"/>
      <c r="O19" s="10"/>
      <c r="P19" s="10"/>
      <c r="Q19" s="10"/>
      <c r="R19" s="11"/>
      <c r="S19" s="30"/>
      <c r="T19" s="23"/>
      <c r="U19" s="23"/>
      <c r="V19" s="23"/>
      <c r="W19" s="23"/>
      <c r="X19" s="23"/>
      <c r="Y19" s="23"/>
      <c r="Z19" s="23"/>
    </row>
    <row r="20" spans="1:26" x14ac:dyDescent="0.25">
      <c r="A20" s="30"/>
      <c r="B20" s="23"/>
      <c r="C20" s="23"/>
      <c r="D20" s="23"/>
      <c r="E20" s="23"/>
      <c r="F20" s="10"/>
      <c r="G20" s="10"/>
      <c r="H20" s="10"/>
      <c r="I20" s="11"/>
      <c r="J20" s="30"/>
      <c r="K20" s="23"/>
      <c r="L20" s="23"/>
      <c r="M20" s="23"/>
      <c r="N20" s="23"/>
      <c r="O20" s="10"/>
      <c r="P20" s="10"/>
      <c r="Q20" s="10"/>
      <c r="R20" s="11"/>
      <c r="S20" s="30"/>
      <c r="T20" s="23"/>
      <c r="U20" s="23"/>
      <c r="V20" s="23"/>
      <c r="W20" s="23"/>
      <c r="X20" s="11"/>
      <c r="Y20" s="23"/>
      <c r="Z20" s="23"/>
    </row>
    <row r="21" spans="1:26" x14ac:dyDescent="0.25">
      <c r="A21" s="30"/>
      <c r="B21" s="23"/>
      <c r="C21" s="23"/>
      <c r="D21" s="23"/>
      <c r="E21" s="23"/>
      <c r="F21" s="10"/>
      <c r="G21" s="10"/>
      <c r="H21" s="10"/>
      <c r="I21" s="11"/>
      <c r="J21" s="30"/>
      <c r="K21" s="23"/>
      <c r="L21" s="23"/>
      <c r="M21" s="23"/>
      <c r="N21" s="23"/>
      <c r="O21" s="10"/>
      <c r="P21" s="10"/>
      <c r="Q21" s="10"/>
      <c r="R21" s="11"/>
      <c r="S21" s="30"/>
      <c r="T21" s="23"/>
      <c r="U21" s="23"/>
      <c r="V21" s="23"/>
      <c r="W21" s="23"/>
      <c r="X21" s="23"/>
      <c r="Y21" s="23"/>
      <c r="Z21" s="23"/>
    </row>
    <row r="22" spans="1:26" x14ac:dyDescent="0.25">
      <c r="A22" s="30"/>
      <c r="B22" s="23"/>
      <c r="C22" s="23"/>
      <c r="D22" s="23"/>
      <c r="E22" s="23"/>
      <c r="F22" s="10"/>
      <c r="G22" s="10"/>
      <c r="H22" s="10"/>
      <c r="I22" s="11"/>
      <c r="J22" s="30"/>
      <c r="K22" s="23"/>
      <c r="L22" s="23"/>
      <c r="M22" s="23"/>
      <c r="N22" s="23"/>
      <c r="O22" s="10"/>
      <c r="P22" s="10"/>
      <c r="Q22" s="10"/>
      <c r="R22" s="11"/>
      <c r="S22" s="30"/>
      <c r="T22" s="23"/>
      <c r="U22" s="23"/>
      <c r="V22" s="23"/>
      <c r="W22" s="23"/>
      <c r="X22" s="23"/>
      <c r="Y22" s="23"/>
      <c r="Z22" s="23"/>
    </row>
    <row r="23" spans="1:26" x14ac:dyDescent="0.25">
      <c r="A23" s="30"/>
      <c r="B23" s="10"/>
      <c r="C23" s="10"/>
      <c r="D23" s="10"/>
      <c r="E23" s="10"/>
      <c r="F23" s="10"/>
      <c r="G23" s="10"/>
      <c r="H23" s="10"/>
      <c r="I23" s="11"/>
      <c r="J23" s="30"/>
      <c r="K23" s="10"/>
      <c r="L23" s="10"/>
      <c r="M23" s="10"/>
      <c r="N23" s="10"/>
      <c r="O23" s="10"/>
      <c r="P23" s="10"/>
      <c r="Q23" s="10"/>
      <c r="R23" s="11"/>
      <c r="S23" s="30"/>
      <c r="T23" s="23"/>
      <c r="U23" s="23"/>
      <c r="V23" s="23"/>
      <c r="W23" s="23"/>
      <c r="X23" s="23"/>
      <c r="Y23" s="23"/>
      <c r="Z23" s="23"/>
    </row>
    <row r="24" spans="1:26" x14ac:dyDescent="0.25">
      <c r="A24" s="30"/>
      <c r="B24" s="10"/>
      <c r="C24" s="10"/>
      <c r="D24" s="10"/>
      <c r="E24" s="10"/>
      <c r="F24" s="10"/>
      <c r="G24" s="10"/>
      <c r="H24" s="10"/>
      <c r="I24" s="11"/>
      <c r="J24" s="30"/>
      <c r="K24" s="10"/>
      <c r="L24" s="10"/>
      <c r="M24" s="10"/>
      <c r="N24" s="10"/>
      <c r="O24" s="10"/>
      <c r="P24" s="10"/>
      <c r="Q24" s="10"/>
      <c r="R24" s="11"/>
      <c r="S24" s="30"/>
      <c r="T24" s="23"/>
      <c r="U24" s="23"/>
      <c r="V24" s="23"/>
      <c r="W24" s="23"/>
      <c r="X24" s="23"/>
      <c r="Y24" s="23"/>
      <c r="Z24" s="11"/>
    </row>
    <row r="25" spans="1:26" x14ac:dyDescent="0.25">
      <c r="A25" s="30"/>
      <c r="B25" s="10"/>
      <c r="C25" s="10"/>
      <c r="D25" s="10"/>
      <c r="E25" s="10"/>
      <c r="F25" s="10"/>
      <c r="G25" s="10"/>
      <c r="H25" s="10"/>
      <c r="I25" s="11"/>
      <c r="J25" s="30"/>
      <c r="K25" s="10"/>
      <c r="L25" s="10"/>
      <c r="M25" s="10"/>
      <c r="N25" s="10"/>
      <c r="O25" s="10"/>
      <c r="P25" s="10"/>
      <c r="Q25" s="10"/>
      <c r="R25" s="11"/>
      <c r="S25" s="30"/>
      <c r="T25" s="23"/>
      <c r="U25" s="23"/>
      <c r="V25" s="23"/>
      <c r="W25" s="23"/>
      <c r="X25" s="23"/>
      <c r="Y25" s="23"/>
      <c r="Z25" s="11"/>
    </row>
    <row r="26" spans="1:26" x14ac:dyDescent="0.25">
      <c r="A26" s="30"/>
      <c r="B26" s="10"/>
      <c r="C26" s="10"/>
      <c r="D26" s="10"/>
      <c r="E26" s="10"/>
      <c r="F26" s="10"/>
      <c r="G26" s="10"/>
      <c r="H26" s="10"/>
      <c r="I26" s="11"/>
      <c r="J26" s="30"/>
      <c r="K26" s="10"/>
      <c r="L26" s="10"/>
      <c r="M26" s="10"/>
      <c r="N26" s="10"/>
      <c r="O26" s="10"/>
      <c r="P26" s="10"/>
      <c r="Q26" s="10"/>
      <c r="R26" s="11"/>
      <c r="S26" s="30"/>
      <c r="T26" s="23"/>
      <c r="U26" s="23"/>
      <c r="V26" s="23"/>
      <c r="W26" s="23"/>
      <c r="X26" s="23"/>
      <c r="Y26" s="23"/>
      <c r="Z26" s="11"/>
    </row>
    <row r="27" spans="1:26" x14ac:dyDescent="0.25">
      <c r="A27" s="30"/>
      <c r="B27" s="10"/>
      <c r="C27" s="10"/>
      <c r="D27" s="10"/>
      <c r="E27" s="10"/>
      <c r="F27" s="10"/>
      <c r="G27" s="10"/>
      <c r="H27" s="10"/>
      <c r="I27" s="11"/>
      <c r="J27" s="30"/>
      <c r="K27" s="10"/>
      <c r="L27" s="10"/>
      <c r="M27" s="10"/>
      <c r="N27" s="10"/>
      <c r="O27" s="10"/>
      <c r="P27" s="10"/>
      <c r="Q27" s="10"/>
      <c r="R27" s="11"/>
      <c r="S27" s="30"/>
      <c r="T27" s="23"/>
      <c r="U27" s="23"/>
      <c r="V27" s="23"/>
      <c r="W27" s="23"/>
      <c r="X27" s="23"/>
      <c r="Y27" s="23"/>
      <c r="Z27" s="11"/>
    </row>
    <row r="28" spans="1:26" x14ac:dyDescent="0.25">
      <c r="A28" s="30"/>
      <c r="B28" s="10"/>
      <c r="C28" s="10"/>
      <c r="D28" s="10"/>
      <c r="E28" s="10"/>
      <c r="F28" s="10"/>
      <c r="G28" s="10"/>
      <c r="H28" s="10"/>
      <c r="I28" s="11"/>
      <c r="J28" s="30"/>
      <c r="K28" s="10"/>
      <c r="L28" s="10"/>
      <c r="M28" s="10"/>
      <c r="N28" s="10"/>
      <c r="O28" s="10"/>
      <c r="P28" s="10"/>
      <c r="Q28" s="10"/>
      <c r="R28" s="11"/>
      <c r="S28" s="30"/>
      <c r="T28" s="23"/>
      <c r="U28" s="23"/>
      <c r="V28" s="23"/>
      <c r="W28" s="23"/>
      <c r="X28" s="23"/>
      <c r="Y28" s="23"/>
      <c r="Z28" s="11"/>
    </row>
    <row r="29" spans="1:26" x14ac:dyDescent="0.25">
      <c r="A29" s="30"/>
      <c r="B29" s="10"/>
      <c r="C29" s="10"/>
      <c r="D29" s="10"/>
      <c r="E29" s="10"/>
      <c r="F29" s="10"/>
      <c r="G29" s="10"/>
      <c r="H29" s="10"/>
      <c r="I29" s="11"/>
      <c r="J29" s="30"/>
      <c r="K29" s="10"/>
      <c r="L29" s="10"/>
      <c r="M29" s="10"/>
      <c r="N29" s="10"/>
      <c r="O29" s="10"/>
      <c r="P29" s="10"/>
      <c r="Q29" s="10"/>
      <c r="R29" s="11"/>
      <c r="S29" s="30"/>
      <c r="T29" s="23"/>
      <c r="U29" s="23"/>
      <c r="V29" s="23"/>
      <c r="W29" s="23"/>
      <c r="X29" s="23"/>
      <c r="Y29" s="23"/>
      <c r="Z29" s="11"/>
    </row>
    <row r="30" spans="1:26" x14ac:dyDescent="0.25">
      <c r="A30" s="30"/>
      <c r="B30" s="10"/>
      <c r="C30" s="10"/>
      <c r="D30" s="10"/>
      <c r="E30" s="10"/>
      <c r="F30" s="10"/>
      <c r="G30" s="10"/>
      <c r="H30" s="10"/>
      <c r="I30" s="11"/>
      <c r="J30" s="30"/>
      <c r="K30" s="10"/>
      <c r="L30" s="10"/>
      <c r="M30" s="10"/>
      <c r="N30" s="10"/>
      <c r="O30" s="10"/>
      <c r="P30" s="10"/>
      <c r="Q30" s="10"/>
      <c r="R30" s="11"/>
      <c r="S30" s="30"/>
      <c r="T30" s="23"/>
      <c r="U30" s="23"/>
      <c r="V30" s="23"/>
      <c r="W30" s="23"/>
      <c r="X30" s="23"/>
      <c r="Y30" s="23"/>
      <c r="Z30" s="11"/>
    </row>
    <row r="31" spans="1:26" x14ac:dyDescent="0.25">
      <c r="A31" s="30"/>
      <c r="B31" s="10"/>
      <c r="C31" s="10"/>
      <c r="D31" s="10"/>
      <c r="E31" s="10"/>
      <c r="F31" s="10"/>
      <c r="G31" s="10"/>
      <c r="H31" s="10"/>
      <c r="I31" s="11"/>
      <c r="J31" s="30"/>
      <c r="K31" s="10"/>
      <c r="L31" s="10"/>
      <c r="M31" s="10"/>
      <c r="N31" s="10"/>
      <c r="O31" s="10"/>
      <c r="P31" s="10"/>
      <c r="Q31" s="10"/>
      <c r="R31" s="11"/>
      <c r="S31" s="30"/>
      <c r="T31" s="23"/>
      <c r="U31" s="23"/>
      <c r="V31" s="23"/>
      <c r="W31" s="23"/>
      <c r="X31" s="23"/>
      <c r="Y31" s="23"/>
      <c r="Z31" s="11"/>
    </row>
    <row r="32" spans="1:26" x14ac:dyDescent="0.25">
      <c r="A32" s="30"/>
      <c r="B32" s="10"/>
      <c r="C32" s="10"/>
      <c r="D32" s="10"/>
      <c r="E32" s="10"/>
      <c r="F32" s="10"/>
      <c r="G32" s="10"/>
      <c r="H32" s="10"/>
      <c r="I32" s="11"/>
      <c r="J32" s="30"/>
      <c r="K32" s="10"/>
      <c r="L32" s="10"/>
      <c r="M32" s="10"/>
      <c r="N32" s="10"/>
      <c r="O32" s="10"/>
      <c r="P32" s="10"/>
      <c r="Q32" s="10"/>
      <c r="R32" s="11"/>
      <c r="S32" s="30"/>
      <c r="T32" s="23"/>
      <c r="U32" s="23"/>
      <c r="V32" s="23"/>
      <c r="W32" s="23"/>
      <c r="X32" s="23"/>
      <c r="Y32" s="23"/>
      <c r="Z32" s="11"/>
    </row>
    <row r="33" spans="1:26" x14ac:dyDescent="0.25">
      <c r="A33" s="25"/>
      <c r="B33"/>
      <c r="C33"/>
      <c r="D33"/>
      <c r="E33"/>
      <c r="F33"/>
      <c r="G33"/>
      <c r="H33"/>
      <c r="I33" s="11"/>
      <c r="J33" s="25"/>
      <c r="K33"/>
      <c r="L33"/>
      <c r="M33"/>
      <c r="N33"/>
      <c r="O33"/>
      <c r="P33"/>
      <c r="Q33"/>
      <c r="R33" s="11"/>
      <c r="S33" s="25"/>
      <c r="T33"/>
      <c r="U33"/>
      <c r="V33"/>
      <c r="W33"/>
      <c r="X33"/>
      <c r="Y33"/>
      <c r="Z33" s="11"/>
    </row>
    <row r="34" spans="1:26" x14ac:dyDescent="0.25">
      <c r="A34" s="25"/>
      <c r="B34"/>
      <c r="C34"/>
      <c r="D34"/>
      <c r="E34"/>
      <c r="F34"/>
      <c r="G34"/>
      <c r="H34"/>
      <c r="I34" s="11"/>
      <c r="J34" s="25"/>
      <c r="K34"/>
      <c r="L34"/>
      <c r="M34"/>
      <c r="N34"/>
      <c r="O34"/>
      <c r="P34"/>
      <c r="Q34"/>
      <c r="R34" s="11"/>
      <c r="S34" s="25"/>
      <c r="T34"/>
      <c r="U34"/>
      <c r="V34"/>
      <c r="W34"/>
      <c r="X34"/>
      <c r="Y34"/>
      <c r="Z34" s="11"/>
    </row>
    <row r="35" spans="1:26" x14ac:dyDescent="0.25">
      <c r="A35" s="25"/>
      <c r="B35"/>
      <c r="C35"/>
      <c r="D35"/>
      <c r="E35"/>
      <c r="F35"/>
      <c r="G35"/>
      <c r="H35"/>
      <c r="I35" s="11"/>
      <c r="J35" s="25"/>
      <c r="K35"/>
      <c r="L35"/>
      <c r="M35"/>
      <c r="N35"/>
      <c r="O35"/>
      <c r="P35"/>
      <c r="Q35"/>
      <c r="R35" s="11"/>
      <c r="S35" s="25"/>
      <c r="T35"/>
      <c r="U35"/>
      <c r="V35"/>
      <c r="W35"/>
      <c r="X35"/>
      <c r="Y35"/>
      <c r="Z35" s="11"/>
    </row>
    <row r="36" spans="1:26" x14ac:dyDescent="0.25">
      <c r="A36" s="25"/>
      <c r="B36"/>
      <c r="C36"/>
      <c r="D36"/>
      <c r="E36"/>
      <c r="F36"/>
      <c r="G36"/>
      <c r="H36"/>
      <c r="I36" s="11"/>
      <c r="J36" s="25"/>
      <c r="K36"/>
      <c r="L36"/>
      <c r="M36"/>
      <c r="N36"/>
      <c r="O36"/>
      <c r="P36"/>
      <c r="Q36"/>
      <c r="R36" s="11"/>
      <c r="S36" s="25"/>
      <c r="T36"/>
      <c r="U36"/>
      <c r="V36"/>
      <c r="W36"/>
      <c r="X36"/>
      <c r="Y36"/>
      <c r="Z36" s="11"/>
    </row>
    <row r="37" spans="1:26" x14ac:dyDescent="0.25">
      <c r="A37" s="25"/>
      <c r="B37"/>
      <c r="C37"/>
      <c r="D37"/>
      <c r="E37"/>
      <c r="F37"/>
      <c r="G37"/>
      <c r="H37"/>
      <c r="I37" s="11"/>
      <c r="J37" s="25"/>
      <c r="K37"/>
      <c r="L37"/>
      <c r="M37"/>
      <c r="N37"/>
      <c r="O37"/>
      <c r="P37"/>
      <c r="Q37"/>
      <c r="R37" s="11"/>
      <c r="S37" s="25"/>
      <c r="T37"/>
      <c r="U37"/>
      <c r="V37"/>
      <c r="W37"/>
      <c r="X37"/>
      <c r="Y37"/>
      <c r="Z37" s="11"/>
    </row>
    <row r="38" spans="1:26" x14ac:dyDescent="0.25">
      <c r="A38" s="25"/>
      <c r="B38"/>
      <c r="C38"/>
      <c r="D38"/>
      <c r="E38"/>
      <c r="F38"/>
      <c r="G38"/>
      <c r="H38"/>
      <c r="I38" s="11"/>
      <c r="J38" s="25"/>
      <c r="K38"/>
      <c r="L38"/>
      <c r="M38"/>
      <c r="N38"/>
      <c r="O38"/>
      <c r="P38"/>
      <c r="Q38"/>
      <c r="R38" s="11"/>
      <c r="S38" s="25"/>
      <c r="T38"/>
      <c r="U38"/>
      <c r="V38"/>
      <c r="W38"/>
      <c r="X38"/>
      <c r="Y38"/>
      <c r="Z38" s="11"/>
    </row>
    <row r="39" spans="1:26" x14ac:dyDescent="0.25">
      <c r="A39" s="25"/>
      <c r="B39"/>
      <c r="C39"/>
      <c r="D39"/>
      <c r="E39"/>
      <c r="F39"/>
      <c r="G39"/>
      <c r="H39"/>
      <c r="J39" s="25"/>
      <c r="K39"/>
      <c r="L39"/>
      <c r="M39"/>
      <c r="N39"/>
      <c r="O39"/>
      <c r="P39"/>
      <c r="Q39"/>
      <c r="S39" s="25"/>
      <c r="T39"/>
      <c r="U39"/>
      <c r="V39"/>
      <c r="W39"/>
      <c r="X39"/>
      <c r="Y3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Gannon, Travis</cp:lastModifiedBy>
  <dcterms:created xsi:type="dcterms:W3CDTF">2017-07-10T15:25:36Z</dcterms:created>
  <dcterms:modified xsi:type="dcterms:W3CDTF">2023-08-30T17:26:38Z</dcterms:modified>
</cp:coreProperties>
</file>