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A:\Lidar02\312018229_USGS_South_NJ_Lidar\14_Reports\"/>
    </mc:Choice>
  </mc:AlternateContent>
  <bookViews>
    <workbookView xWindow="0" yWindow="0" windowWidth="28800" windowHeight="14220"/>
  </bookViews>
  <sheets>
    <sheet name="Report" sheetId="5" r:id="rId1"/>
    <sheet name="Coordinates" sheetId="1" r:id="rId2"/>
    <sheet name="Non-vegetated" sheetId="3" r:id="rId3"/>
    <sheet name="Vegetated" sheetId="4" r:id="rId4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4" l="1"/>
  <c r="Q3" i="4" s="1"/>
  <c r="P4" i="4"/>
  <c r="Q4" i="4" s="1"/>
  <c r="P5" i="4"/>
  <c r="Q5" i="4" s="1"/>
  <c r="P6" i="4"/>
  <c r="Q6" i="4" s="1"/>
  <c r="P7" i="4"/>
  <c r="Q7" i="4" s="1"/>
  <c r="P8" i="4"/>
  <c r="Q8" i="4" s="1"/>
  <c r="P9" i="4"/>
  <c r="Q9" i="4" s="1"/>
  <c r="P10" i="4"/>
  <c r="Q10" i="4" s="1"/>
  <c r="P11" i="4"/>
  <c r="Q11" i="4" s="1"/>
  <c r="P12" i="4"/>
  <c r="Q12" i="4" s="1"/>
  <c r="P13" i="4"/>
  <c r="Q13" i="4" s="1"/>
  <c r="P14" i="4"/>
  <c r="Q14" i="4" s="1"/>
  <c r="P15" i="4"/>
  <c r="Q15" i="4" s="1"/>
  <c r="P16" i="4"/>
  <c r="Q16" i="4" s="1"/>
  <c r="P17" i="4"/>
  <c r="Q17" i="4" s="1"/>
  <c r="P18" i="4"/>
  <c r="Q18" i="4" s="1"/>
  <c r="P19" i="4"/>
  <c r="Q19" i="4" s="1"/>
  <c r="P20" i="4"/>
  <c r="Q20" i="4" s="1"/>
  <c r="P21" i="4"/>
  <c r="Q21" i="4" s="1"/>
  <c r="P22" i="4"/>
  <c r="Q22" i="4" s="1"/>
  <c r="P23" i="4"/>
  <c r="Q23" i="4" s="1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W3" i="3"/>
  <c r="W4" i="3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3" i="1"/>
  <c r="H4" i="1"/>
  <c r="H5" i="1"/>
  <c r="H6" i="1"/>
  <c r="H7" i="1"/>
  <c r="H8" i="1"/>
  <c r="H9" i="1"/>
  <c r="H10" i="1"/>
  <c r="H11" i="1"/>
  <c r="H12" i="1"/>
  <c r="H13" i="1"/>
  <c r="H3" i="1"/>
  <c r="E16" i="5" l="1"/>
  <c r="C17" i="5"/>
  <c r="C15" i="5"/>
  <c r="B17" i="5"/>
  <c r="B15" i="5"/>
  <c r="G7" i="5"/>
  <c r="B9" i="5"/>
  <c r="E17" i="5" l="1"/>
  <c r="H7" i="5"/>
  <c r="B7" i="5" l="1"/>
  <c r="D3" i="5"/>
  <c r="I7" i="5"/>
  <c r="C3" i="5" s="1"/>
  <c r="B3" i="5"/>
  <c r="C16" i="5"/>
  <c r="C13" i="5"/>
  <c r="D13" i="5" s="1"/>
  <c r="D15" i="5"/>
  <c r="C14" i="5"/>
  <c r="D14" i="5" s="1"/>
  <c r="B16" i="5"/>
  <c r="B14" i="5"/>
  <c r="B13" i="5"/>
  <c r="F7" i="5"/>
  <c r="E7" i="5"/>
  <c r="D7" i="5"/>
  <c r="C7" i="5"/>
  <c r="D9" i="5"/>
  <c r="AB1" i="4" l="1"/>
</calcChain>
</file>

<file path=xl/sharedStrings.xml><?xml version="1.0" encoding="utf-8"?>
<sst xmlns="http://schemas.openxmlformats.org/spreadsheetml/2006/main" count="443" uniqueCount="100">
  <si>
    <t>PointID</t>
  </si>
  <si>
    <t>Easting</t>
  </si>
  <si>
    <t>Northing</t>
  </si>
  <si>
    <t>KnownZ</t>
  </si>
  <si>
    <t>LaserZ</t>
  </si>
  <si>
    <t>Description</t>
  </si>
  <si>
    <t>DeltaZ</t>
  </si>
  <si>
    <t>Control Points</t>
  </si>
  <si>
    <t>ABS</t>
  </si>
  <si>
    <t>Non-vegetated Vertical Accuracy (NVA) Check Point Assessment (Point Cloud)</t>
  </si>
  <si>
    <t>Non-vegetated Vertical Accuracy (NVA) Check Point Assessment (Bare-Earth)</t>
  </si>
  <si>
    <t>Non-vegetated Vertical Accuracy (NVA) Check Point Assessment (DEM)</t>
  </si>
  <si>
    <t>DEMZ</t>
  </si>
  <si>
    <t>Vegetated Vertical Accuracy (VVA) Check Point Assessment (Bare Earth)</t>
  </si>
  <si>
    <t>5% Outlier Cutoff</t>
  </si>
  <si>
    <t>Category</t>
  </si>
  <si>
    <t># of Points</t>
  </si>
  <si>
    <t>Min</t>
  </si>
  <si>
    <t>Max</t>
  </si>
  <si>
    <t>Mean</t>
  </si>
  <si>
    <t>Median</t>
  </si>
  <si>
    <t xml:space="preserve">Skew </t>
  </si>
  <si>
    <t>Std Dev</t>
  </si>
  <si>
    <t>RMSEz</t>
  </si>
  <si>
    <t>FVA ― Fundamental Vertical Accuracy  (RMSEz x 1.9600)</t>
  </si>
  <si>
    <t>CVA ― Consolidated Vertical Accuracy (95th Percentile)</t>
  </si>
  <si>
    <t>Total # of  Check Points</t>
  </si>
  <si>
    <t>5% Outliers</t>
  </si>
  <si>
    <t>Broad Land Cover Type</t>
  </si>
  <si>
    <t>95% Confidence Level</t>
  </si>
  <si>
    <t>95th Percentile</t>
  </si>
  <si>
    <t>NVA of Point Cloud</t>
  </si>
  <si>
    <t>NVA of Bare Earth</t>
  </si>
  <si>
    <t>NVA of DEM</t>
  </si>
  <si>
    <t>VVA of Bare Earth</t>
  </si>
  <si>
    <t>Non-vegetated Vertical Accuracy (NVA) and Vegetated Vertical Accuracy (VVA)</t>
  </si>
  <si>
    <t>Control Point Error Statistics</t>
  </si>
  <si>
    <t>Vertical Accuracy Assessment of Control Points</t>
  </si>
  <si>
    <t>Vegetated Vertical Accuracy (VVA) Check Point Assessment (DEM)</t>
  </si>
  <si>
    <t>VVA of DEM</t>
  </si>
  <si>
    <t>Check Points</t>
  </si>
  <si>
    <t>GCP001R</t>
  </si>
  <si>
    <t>GCP002</t>
  </si>
  <si>
    <t>GCP003</t>
  </si>
  <si>
    <t>GCP004</t>
  </si>
  <si>
    <t>GCP005</t>
  </si>
  <si>
    <t>GCP006</t>
  </si>
  <si>
    <t>GCP007</t>
  </si>
  <si>
    <t>GCP008</t>
  </si>
  <si>
    <t>GCP009</t>
  </si>
  <si>
    <t>GCP010</t>
  </si>
  <si>
    <t>Control Point</t>
  </si>
  <si>
    <t>NVA001R</t>
  </si>
  <si>
    <t>NVA002</t>
  </si>
  <si>
    <t>NVA003R</t>
  </si>
  <si>
    <t>NVA004</t>
  </si>
  <si>
    <t>NVA005</t>
  </si>
  <si>
    <t>NVA006</t>
  </si>
  <si>
    <t>NVA007</t>
  </si>
  <si>
    <t>NVA008</t>
  </si>
  <si>
    <t>NVA009</t>
  </si>
  <si>
    <t>NVA010</t>
  </si>
  <si>
    <t>NVA030</t>
  </si>
  <si>
    <t>NVA031</t>
  </si>
  <si>
    <t>NVA032</t>
  </si>
  <si>
    <t>NVA033R</t>
  </si>
  <si>
    <t>NVA034</t>
  </si>
  <si>
    <t>NVA035R</t>
  </si>
  <si>
    <t>NVA036</t>
  </si>
  <si>
    <t>NVA037</t>
  </si>
  <si>
    <t>NVA038</t>
  </si>
  <si>
    <t>NVA039A</t>
  </si>
  <si>
    <t>NVA040</t>
  </si>
  <si>
    <t>NVA041</t>
  </si>
  <si>
    <t>NVA054R</t>
  </si>
  <si>
    <t>NVA058</t>
  </si>
  <si>
    <t>Non-vegetated</t>
  </si>
  <si>
    <t>VVA001</t>
  </si>
  <si>
    <t>VVA002</t>
  </si>
  <si>
    <t>VVA003</t>
  </si>
  <si>
    <t>VVA004</t>
  </si>
  <si>
    <t>VVA004R</t>
  </si>
  <si>
    <t>VVA005</t>
  </si>
  <si>
    <t>VVA006</t>
  </si>
  <si>
    <t>VVA007</t>
  </si>
  <si>
    <t>VVA008</t>
  </si>
  <si>
    <t>VVA009</t>
  </si>
  <si>
    <t>VVA010</t>
  </si>
  <si>
    <t>VVA030</t>
  </si>
  <si>
    <t>VVA031</t>
  </si>
  <si>
    <t>VVA032R</t>
  </si>
  <si>
    <t>VVA033R</t>
  </si>
  <si>
    <t>VVA034</t>
  </si>
  <si>
    <t>VVA035</t>
  </si>
  <si>
    <t>VVA036</t>
  </si>
  <si>
    <t>VVA037</t>
  </si>
  <si>
    <t>VVA038</t>
  </si>
  <si>
    <t>VVA061</t>
  </si>
  <si>
    <t>Vegetated</t>
  </si>
  <si>
    <t>Vegetated Vertical Accuracy (VVA) 5% Outliers &gt; 95th Percentile (0.217ft)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</si>
</sst>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0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</font>
    <font>
      <sz val="11"/>
      <name val="Times New Roman"/>
    </font>
    <font>
      <sz val="11"/>
      <color indexed="8"/>
      <name val="Times New Roman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2" fillId="0" borderId="0" xfId="0" applyNumberFormat="1" applyFont="1"/>
    <xf numFmtId="0" fontId="7" fillId="0" borderId="1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0" xfId="0"/>
    <xf numFmtId="0" fontId="1" fillId="4" borderId="0" xfId="0" applyFont="1" applyFill="1" applyAlignment="1">
      <alignment horizontal="center" vertical="center"/>
    </xf>
  </cellXfs>
  <cellStyles count="1">
    <cellStyle name="Normal" xfId="0" builtinId="0"/>
  </cellStyles>
  <dxfs count="7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Times New Roman"/>
        <scheme val="none"/>
      </font>
      <fill>
        <patternFill patternType="solid">
          <fgColor indexed="64"/>
          <bgColor theme="4" tint="-0.49998474074526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imes New Roman"/>
        <scheme val="none"/>
      </font>
      <numFmt numFmtId="164" formatCode="0.000"/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41E42"/>
      <color rgb="FFF1C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1" displayName="Table1" ref="A2:G26" totalsRowShown="0" headerRowDxfId="73" dataDxfId="71" headerRowBorderDxfId="72" tableBorderDxfId="70" totalsRowBorderDxfId="69">
  <autoFilter ref="A2:G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A3:G17">
    <sortCondition ref="F3"/>
  </sortState>
  <tableColumns count="7">
    <tableColumn id="1" name="PointID" dataDxfId="68"/>
    <tableColumn id="2" name="Easting" dataDxfId="67"/>
    <tableColumn id="3" name="Northing" dataDxfId="66"/>
    <tableColumn id="4" name="KnownZ" dataDxfId="65"/>
    <tableColumn id="5" name="LaserZ" dataDxfId="64"/>
    <tableColumn id="6" name="Description" dataDxfId="63"/>
    <tableColumn id="7" name="DeltaZ" dataDxfId="6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2:O26" totalsRowShown="0" headerRowDxfId="61" dataDxfId="59" headerRowBorderDxfId="60" tableBorderDxfId="58" totalsRowBorderDxfId="57">
  <autoFilter ref="I2:O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56"/>
    <tableColumn id="2" name="Easting" dataDxfId="55"/>
    <tableColumn id="3" name="Northing" dataDxfId="54"/>
    <tableColumn id="4" name="KnownZ" dataDxfId="53"/>
    <tableColumn id="5" name="LaserZ" dataDxfId="52"/>
    <tableColumn id="6" name="Description" dataDxfId="51"/>
    <tableColumn id="7" name="DeltaZ" dataDxfId="5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le212" displayName="Table212" ref="Q2:W26" totalsRowShown="0" headerRowDxfId="49" dataDxfId="47" headerRowBorderDxfId="48" tableBorderDxfId="46" totalsRowBorderDxfId="45">
  <autoFilter ref="Q2:W2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PointID" dataDxfId="44"/>
    <tableColumn id="2" name="Easting" dataDxfId="43"/>
    <tableColumn id="3" name="Northing" dataDxfId="42"/>
    <tableColumn id="4" name="KnownZ" dataDxfId="41"/>
    <tableColumn id="5" name="DEMZ" dataDxfId="40"/>
    <tableColumn id="6" name="Description" dataDxfId="39"/>
    <tableColumn id="7" name="DeltaZ" dataDxfId="38">
      <calculatedColumnFormula>Table212[[#This Row],[DEMZ]]-Table212[[#This Row],[KnownZ]]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le3" displayName="Table3" ref="A2:H23" totalsRowShown="0" headerRowDxfId="37" dataDxfId="35" headerRowBorderDxfId="36" tableBorderDxfId="34" totalsRowBorderDxfId="33">
  <autoFilter ref="A2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sortState ref="A3:H39">
    <sortCondition ref="A2"/>
  </sortState>
  <tableColumns count="8">
    <tableColumn id="1" name="PointID" dataDxfId="32"/>
    <tableColumn id="2" name="Easting" dataDxfId="31"/>
    <tableColumn id="3" name="Northing" dataDxfId="30"/>
    <tableColumn id="4" name="KnownZ" dataDxfId="29"/>
    <tableColumn id="5" name="LaserZ" dataDxfId="28"/>
    <tableColumn id="6" name="Description" dataDxfId="27"/>
    <tableColumn id="7" name="DeltaZ" dataDxfId="26"/>
    <tableColumn id="8" name="ABS" dataDxfId="25">
      <calculatedColumnFormula>ABS(Table3[[#This Row],[DeltaZ]])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le7" displayName="Table7" ref="S2:Y32" totalsRowShown="0" headerRowDxfId="24" dataDxfId="22" headerRowBorderDxfId="23" tableBorderDxfId="21" totalsRowBorderDxfId="20">
  <autoFilter ref="S2:Y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sortState ref="S3:Y23">
    <sortCondition ref="S3"/>
  </sortState>
  <tableColumns count="7">
    <tableColumn id="1" name="PointID" dataDxfId="19"/>
    <tableColumn id="2" name="Easting" dataDxfId="18"/>
    <tableColumn id="3" name="Northing" dataDxfId="17"/>
    <tableColumn id="4" name="KnownZ" dataDxfId="16"/>
    <tableColumn id="5" name="LaserZ" dataDxfId="15"/>
    <tableColumn id="6" name="Description" dataDxfId="14"/>
    <tableColumn id="7" name="DeltaZ" dataDxfId="13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id="6" name="Table37" displayName="Table37" ref="J2:Q23" totalsRowShown="0" headerRowDxfId="12" dataDxfId="10" headerRowBorderDxfId="11" tableBorderDxfId="9" totalsRowBorderDxfId="8">
  <sortState ref="J3:Q39">
    <sortCondition ref="J2"/>
  </sortState>
  <tableColumns count="8">
    <tableColumn id="1" name="PointID" dataDxfId="7"/>
    <tableColumn id="2" name="Easting" dataDxfId="6"/>
    <tableColumn id="3" name="Northing" dataDxfId="5"/>
    <tableColumn id="4" name="KnownZ" dataDxfId="4"/>
    <tableColumn id="5" name="DEMZ" dataDxfId="3"/>
    <tableColumn id="6" name="Description" dataDxfId="2"/>
    <tableColumn id="7" name="DeltaZ" dataDxfId="1">
      <calculatedColumnFormula>Table37[[#This Row],[DEMZ]]-Table37[[#This Row],[KnownZ]]</calculatedColumnFormula>
    </tableColumn>
    <tableColumn id="8" name="ABS" dataDxfId="0">
      <calculatedColumnFormula>ABS(Table37[[#This Row],[DeltaZ]])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>
      <selection activeCell="A18" sqref="A18"/>
    </sheetView>
  </sheetViews>
  <sheetFormatPr defaultRowHeight="15" x14ac:dyDescent="0.25"/>
  <cols>
    <col min="1" max="1" width="24.140625" style="1" bestFit="1" customWidth="1"/>
    <col min="2" max="2" width="10.85546875" style="1" bestFit="1" customWidth="1"/>
    <col min="3" max="3" width="20.42578125" style="1" bestFit="1" customWidth="1"/>
    <col min="4" max="4" width="23" style="1" bestFit="1" customWidth="1"/>
    <col min="5" max="5" width="15.42578125" style="1" bestFit="1" customWidth="1"/>
    <col min="6" max="6" width="8.140625" style="1" bestFit="1" customWidth="1"/>
    <col min="7" max="7" width="6.5703125" style="1" bestFit="1" customWidth="1"/>
    <col min="8" max="8" width="8.42578125" style="1" bestFit="1" customWidth="1"/>
    <col min="9" max="9" width="8.140625" style="1" bestFit="1" customWidth="1"/>
    <col min="10" max="10" width="18.42578125" style="1" bestFit="1" customWidth="1"/>
    <col min="11" max="11" width="17.7109375" style="1" bestFit="1" customWidth="1"/>
    <col min="12" max="12" width="8.28515625" style="1" bestFit="1" customWidth="1"/>
    <col min="13" max="13" width="8.140625" style="1" bestFit="1" customWidth="1"/>
    <col min="14" max="14" width="9.42578125" style="1" bestFit="1" customWidth="1"/>
    <col min="15" max="15" width="8.42578125" style="1" bestFit="1" customWidth="1"/>
    <col min="16" max="16" width="8.28515625" style="1" bestFit="1" customWidth="1"/>
    <col min="17" max="16384" width="9.140625" style="1"/>
  </cols>
  <sheetData>
    <row r="1" spans="1:9" x14ac:dyDescent="0.25">
      <c r="A1" s="35" t="s">
        <v>37</v>
      </c>
      <c r="B1" s="36"/>
      <c r="C1" s="36"/>
      <c r="D1" s="37"/>
    </row>
    <row r="2" spans="1:9" ht="42.75" x14ac:dyDescent="0.25">
      <c r="A2" s="2" t="s">
        <v>15</v>
      </c>
      <c r="B2" s="2" t="s">
        <v>16</v>
      </c>
      <c r="C2" s="11" t="s">
        <v>24</v>
      </c>
      <c r="D2" s="11" t="s">
        <v>25</v>
      </c>
    </row>
    <row r="3" spans="1:9" ht="15" customHeight="1" x14ac:dyDescent="0.25">
      <c r="A3" s="6" t="s">
        <v>7</v>
      </c>
      <c r="B3" s="10">
        <f>COUNT(Coordinates!G:G)</f>
        <v>11</v>
      </c>
      <c r="C3" s="8">
        <f>I7*1.96</f>
        <v>0.22421312815346836</v>
      </c>
      <c r="D3" s="8">
        <f>_xlfn.PERCENTILE.INC(Coordinates!H:H,0.95)</f>
        <v>0.16949999999999998</v>
      </c>
    </row>
    <row r="5" spans="1:9" x14ac:dyDescent="0.25">
      <c r="A5" s="34" t="s">
        <v>36</v>
      </c>
      <c r="B5" s="34"/>
      <c r="C5" s="34"/>
      <c r="D5" s="34"/>
      <c r="E5" s="34"/>
      <c r="F5" s="34"/>
      <c r="G5" s="34"/>
      <c r="H5" s="34"/>
      <c r="I5" s="34"/>
    </row>
    <row r="6" spans="1:9" x14ac:dyDescent="0.25">
      <c r="A6" s="2" t="s">
        <v>15</v>
      </c>
      <c r="B6" s="2" t="s">
        <v>16</v>
      </c>
      <c r="C6" s="2" t="s">
        <v>17</v>
      </c>
      <c r="D6" s="2" t="s">
        <v>18</v>
      </c>
      <c r="E6" s="2" t="s">
        <v>19</v>
      </c>
      <c r="F6" s="2" t="s">
        <v>20</v>
      </c>
      <c r="G6" s="2" t="s">
        <v>21</v>
      </c>
      <c r="H6" s="2" t="s">
        <v>22</v>
      </c>
      <c r="I6" s="2" t="s">
        <v>23</v>
      </c>
    </row>
    <row r="7" spans="1:9" x14ac:dyDescent="0.25">
      <c r="A7" s="6" t="s">
        <v>7</v>
      </c>
      <c r="B7" s="10">
        <f>COUNT(Coordinates!G:G)</f>
        <v>11</v>
      </c>
      <c r="C7" s="8">
        <f>MIN(Coordinates!G:G)</f>
        <v>-0.155</v>
      </c>
      <c r="D7" s="8">
        <f>MAX(Coordinates!G:G)</f>
        <v>0.184</v>
      </c>
      <c r="E7" s="8">
        <f>AVERAGE(Coordinates!G:G)</f>
        <v>-3.9000000000000007E-2</v>
      </c>
      <c r="F7" s="8">
        <f>MEDIAN(Coordinates!G:G)</f>
        <v>-0.10100000000000001</v>
      </c>
      <c r="G7" s="8">
        <f>SKEW(Coordinates!G:G)</f>
        <v>0.96626865946414864</v>
      </c>
      <c r="H7" s="8">
        <f>_xlfn.STDEV.S(Coordinates!G:G)</f>
        <v>0.11279007048495004</v>
      </c>
      <c r="I7" s="8">
        <f>SQRT(SUMSQ(Coordinates!G:G)/COUNT(Coordinates!G:G))</f>
        <v>0.11439445313952468</v>
      </c>
    </row>
    <row r="9" spans="1:9" x14ac:dyDescent="0.25">
      <c r="A9" s="2" t="s">
        <v>26</v>
      </c>
      <c r="B9" s="10">
        <f>COUNT(Coordinates!P:P)</f>
        <v>45</v>
      </c>
      <c r="C9" s="2" t="s">
        <v>27</v>
      </c>
      <c r="D9" s="10">
        <f>COUNT(Vegetated!Y:Y)</f>
        <v>2</v>
      </c>
      <c r="E9"/>
      <c r="F9"/>
    </row>
    <row r="10" spans="1:9" x14ac:dyDescent="0.25">
      <c r="A10"/>
      <c r="B10"/>
      <c r="C10"/>
      <c r="D10"/>
      <c r="E10"/>
      <c r="F10"/>
    </row>
    <row r="11" spans="1:9" x14ac:dyDescent="0.25">
      <c r="A11" s="34" t="s">
        <v>35</v>
      </c>
      <c r="B11" s="34"/>
      <c r="C11" s="34"/>
      <c r="D11" s="34"/>
      <c r="E11" s="34"/>
      <c r="F11"/>
    </row>
    <row r="12" spans="1:9" x14ac:dyDescent="0.25">
      <c r="A12" s="2" t="s">
        <v>28</v>
      </c>
      <c r="B12" s="2" t="s">
        <v>16</v>
      </c>
      <c r="C12" s="2" t="s">
        <v>23</v>
      </c>
      <c r="D12" s="2" t="s">
        <v>29</v>
      </c>
      <c r="E12" s="2" t="s">
        <v>30</v>
      </c>
      <c r="F12"/>
    </row>
    <row r="13" spans="1:9" x14ac:dyDescent="0.25">
      <c r="A13" s="3" t="s">
        <v>31</v>
      </c>
      <c r="B13" s="4">
        <f>COUNT('Non-vegetated'!G:G)</f>
        <v>24</v>
      </c>
      <c r="C13" s="5">
        <f>SQRT(SUMSQ('Non-vegetated'!G:G)/COUNT('Non-vegetated'!G:G))</f>
        <v>0.18248378923436823</v>
      </c>
      <c r="D13" s="5">
        <f>C13*1.96</f>
        <v>0.35766822689936173</v>
      </c>
      <c r="E13" s="5"/>
      <c r="F13"/>
    </row>
    <row r="14" spans="1:9" x14ac:dyDescent="0.25">
      <c r="A14" s="6" t="s">
        <v>32</v>
      </c>
      <c r="B14" s="7">
        <f>COUNT('Non-vegetated'!O:O)</f>
        <v>24</v>
      </c>
      <c r="C14" s="8">
        <f>SQRT(SUMSQ('Non-vegetated'!O:O)/COUNT('Non-vegetated'!O:O))</f>
        <v>0.18840061482560683</v>
      </c>
      <c r="D14" s="9">
        <f t="shared" ref="D14:D15" si="0">C14*1.96</f>
        <v>0.36926520505818938</v>
      </c>
      <c r="E14" s="8"/>
      <c r="F14"/>
    </row>
    <row r="15" spans="1:9" ht="15" customHeight="1" x14ac:dyDescent="0.25">
      <c r="A15" s="3" t="s">
        <v>33</v>
      </c>
      <c r="B15" s="4">
        <f>COUNT('Non-vegetated'!W:W)</f>
        <v>24</v>
      </c>
      <c r="C15" s="5">
        <f>SQRT(SUMSQ('Non-vegetated'!W:W)/COUNT('Non-vegetated'!W:W))</f>
        <v>0.17680780525757325</v>
      </c>
      <c r="D15" s="5">
        <f t="shared" si="0"/>
        <v>0.34654329830484359</v>
      </c>
      <c r="E15" s="5"/>
      <c r="F15"/>
    </row>
    <row r="16" spans="1:9" ht="15" customHeight="1" x14ac:dyDescent="0.25">
      <c r="A16" s="6" t="s">
        <v>34</v>
      </c>
      <c r="B16" s="7">
        <f>COUNT(Vegetated!G:G)</f>
        <v>21</v>
      </c>
      <c r="C16" s="8">
        <f>SQRT(SUMSQ(Vegetated!G:G)/COUNT(Vegetated!G:G))</f>
        <v>0.12018715564049422</v>
      </c>
      <c r="D16" s="9"/>
      <c r="E16" s="8">
        <f>_xlfn.PERCENTILE.INC(Vegetated!H:H,0.95)</f>
        <v>0.217</v>
      </c>
      <c r="F16"/>
    </row>
    <row r="17" spans="1:16" x14ac:dyDescent="0.25">
      <c r="A17" s="3" t="s">
        <v>39</v>
      </c>
      <c r="B17" s="4">
        <f>COUNT(Vegetated!P:P)</f>
        <v>21</v>
      </c>
      <c r="C17" s="5">
        <f>SQRT(SUMSQ(Vegetated!P:P)/COUNT(Vegetated!P:P))</f>
        <v>0.12684580065125148</v>
      </c>
      <c r="D17" s="5"/>
      <c r="E17" s="5">
        <f>_xlfn.PERCENTILE.INC(Vegetated!Q:Q,0.95)</f>
        <v>0.22799999999999443</v>
      </c>
      <c r="F17"/>
    </row>
    <row r="18" spans="1:16" x14ac:dyDescent="0.25">
      <c r="A18"/>
      <c r="B18"/>
      <c r="C18"/>
      <c r="D18"/>
      <c r="E18"/>
      <c r="F18"/>
    </row>
    <row r="19" spans="1:16" x14ac:dyDescent="0.25">
      <c r="A19"/>
      <c r="B19"/>
      <c r="C19"/>
      <c r="D19"/>
      <c r="E19"/>
      <c r="F19"/>
      <c r="H19" s="38"/>
      <c r="I19" s="38"/>
      <c r="J19" s="38"/>
      <c r="K19" s="38"/>
      <c r="L19" s="38"/>
      <c r="M19" s="38"/>
      <c r="N19" s="38"/>
      <c r="O19" s="38"/>
      <c r="P19" s="38"/>
    </row>
    <row r="20" spans="1:16" x14ac:dyDescent="0.25">
      <c r="A20"/>
      <c r="B20"/>
      <c r="C20"/>
      <c r="D20"/>
      <c r="E20"/>
      <c r="F20"/>
      <c r="H20"/>
      <c r="I20"/>
      <c r="J20"/>
      <c r="K20"/>
      <c r="L20"/>
      <c r="M20"/>
      <c r="N20"/>
      <c r="O20"/>
      <c r="P20"/>
    </row>
    <row r="21" spans="1:16" x14ac:dyDescent="0.25">
      <c r="A21"/>
      <c r="B21"/>
      <c r="C21"/>
      <c r="D21"/>
      <c r="E21"/>
      <c r="F21"/>
      <c r="H21"/>
      <c r="I21"/>
      <c r="J21"/>
      <c r="K21"/>
      <c r="L21"/>
      <c r="M21"/>
      <c r="N21"/>
      <c r="O21"/>
      <c r="P21"/>
    </row>
    <row r="22" spans="1:16" x14ac:dyDescent="0.25">
      <c r="A22"/>
      <c r="B22"/>
      <c r="C22"/>
      <c r="D22"/>
      <c r="E22"/>
      <c r="F22"/>
      <c r="H22"/>
      <c r="I22"/>
      <c r="J22"/>
      <c r="K22"/>
      <c r="L22"/>
      <c r="M22"/>
      <c r="N22"/>
      <c r="O22"/>
      <c r="P22"/>
    </row>
    <row r="23" spans="1:16" x14ac:dyDescent="0.25">
      <c r="F23"/>
      <c r="H23"/>
      <c r="I23"/>
      <c r="J23"/>
      <c r="K23"/>
      <c r="L23"/>
      <c r="M23"/>
      <c r="N23"/>
      <c r="O23"/>
      <c r="P23"/>
    </row>
    <row r="24" spans="1:16" ht="15" customHeight="1" x14ac:dyDescent="0.25">
      <c r="F24"/>
      <c r="H24"/>
      <c r="I24"/>
      <c r="J24"/>
      <c r="K24"/>
      <c r="L24"/>
      <c r="M24"/>
      <c r="N24"/>
      <c r="O24"/>
      <c r="P24"/>
    </row>
    <row r="25" spans="1:16" x14ac:dyDescent="0.25">
      <c r="F25"/>
      <c r="H25"/>
      <c r="I25"/>
      <c r="J25"/>
      <c r="K25"/>
      <c r="L25"/>
      <c r="M25"/>
      <c r="N25"/>
      <c r="O25"/>
      <c r="P25"/>
    </row>
    <row r="26" spans="1:16" x14ac:dyDescent="0.25">
      <c r="H26"/>
      <c r="I26"/>
      <c r="J26"/>
      <c r="K26"/>
      <c r="L26"/>
      <c r="M26"/>
      <c r="N26"/>
      <c r="O26"/>
      <c r="P26"/>
    </row>
  </sheetData>
  <mergeCells count="4">
    <mergeCell ref="A5:I5"/>
    <mergeCell ref="A1:D1"/>
    <mergeCell ref="H19:P19"/>
    <mergeCell ref="A11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workbookViewId="0">
      <selection activeCell="A14" sqref="A14"/>
    </sheetView>
  </sheetViews>
  <sheetFormatPr defaultRowHeight="15" x14ac:dyDescent="0.25"/>
  <cols>
    <col min="1" max="1" width="11.140625" style="1" bestFit="1" customWidth="1"/>
    <col min="2" max="3" width="10.5703125" style="13" bestFit="1" customWidth="1"/>
    <col min="4" max="4" width="8.85546875" style="13" bestFit="1" customWidth="1"/>
    <col min="5" max="5" width="7.7109375" style="13" bestFit="1" customWidth="1"/>
    <col min="6" max="6" width="12" style="1" bestFit="1" customWidth="1"/>
    <col min="7" max="7" width="7.28515625" style="13" bestFit="1" customWidth="1"/>
    <col min="8" max="8" width="5.5703125" style="13" bestFit="1" customWidth="1"/>
    <col min="9" max="9" width="2.7109375" style="1" customWidth="1"/>
    <col min="10" max="10" width="11.7109375" style="1" bestFit="1" customWidth="1"/>
    <col min="11" max="12" width="10.5703125" style="13" bestFit="1" customWidth="1"/>
    <col min="13" max="13" width="8.85546875" style="13" bestFit="1" customWidth="1"/>
    <col min="14" max="14" width="7.7109375" style="13" bestFit="1" customWidth="1"/>
    <col min="15" max="15" width="13.5703125" style="1" bestFit="1" customWidth="1"/>
    <col min="16" max="16" width="7.28515625" style="13" bestFit="1" customWidth="1"/>
    <col min="17" max="17" width="5.5703125" style="13" bestFit="1" customWidth="1"/>
    <col min="18" max="16384" width="9.140625" style="1"/>
  </cols>
  <sheetData>
    <row r="1" spans="1:17" x14ac:dyDescent="0.25">
      <c r="A1" s="34" t="s">
        <v>7</v>
      </c>
      <c r="B1" s="34"/>
      <c r="C1" s="34"/>
      <c r="D1" s="34"/>
      <c r="E1" s="34"/>
      <c r="F1" s="34"/>
      <c r="G1" s="34"/>
      <c r="H1" s="34"/>
      <c r="J1" s="34" t="s">
        <v>40</v>
      </c>
      <c r="K1" s="34"/>
      <c r="L1" s="34"/>
      <c r="M1" s="34"/>
      <c r="N1" s="34"/>
      <c r="O1" s="34"/>
      <c r="P1" s="34"/>
      <c r="Q1" s="34"/>
    </row>
    <row r="2" spans="1:17" x14ac:dyDescent="0.25">
      <c r="A2" s="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2" t="s">
        <v>5</v>
      </c>
      <c r="G2" s="12" t="s">
        <v>6</v>
      </c>
      <c r="H2" s="12" t="s">
        <v>8</v>
      </c>
      <c r="J2" s="2" t="s">
        <v>0</v>
      </c>
      <c r="K2" s="12" t="s">
        <v>1</v>
      </c>
      <c r="L2" s="12" t="s">
        <v>2</v>
      </c>
      <c r="M2" s="12" t="s">
        <v>3</v>
      </c>
      <c r="N2" s="12" t="s">
        <v>4</v>
      </c>
      <c r="O2" s="2" t="s">
        <v>5</v>
      </c>
      <c r="P2" s="12" t="s">
        <v>6</v>
      </c>
      <c r="Q2" s="12" t="s">
        <v>8</v>
      </c>
    </row>
    <row r="3" spans="1:17" x14ac:dyDescent="0.25">
      <c r="A3" s="10" t="s">
        <v>41</v>
      </c>
      <c r="B3" s="8">
        <v>483058.16700000002</v>
      </c>
      <c r="C3" s="8">
        <v>455070.93599999999</v>
      </c>
      <c r="D3" s="8">
        <v>105.483</v>
      </c>
      <c r="E3" s="8">
        <v>105.667</v>
      </c>
      <c r="F3" s="10" t="s">
        <v>51</v>
      </c>
      <c r="G3" s="8">
        <v>0.184</v>
      </c>
      <c r="H3" s="8">
        <f>ABS(G3)</f>
        <v>0.184</v>
      </c>
      <c r="J3" s="10" t="s">
        <v>52</v>
      </c>
      <c r="K3" s="8">
        <v>483114.42599999998</v>
      </c>
      <c r="L3" s="8">
        <v>455093.75699999998</v>
      </c>
      <c r="M3" s="8">
        <v>106.246</v>
      </c>
      <c r="N3" s="8">
        <v>106.38500000000001</v>
      </c>
      <c r="O3" s="10" t="s">
        <v>76</v>
      </c>
      <c r="P3" s="10">
        <v>0.13900000000000001</v>
      </c>
      <c r="Q3" s="8">
        <f>ABS(P3)</f>
        <v>0.13900000000000001</v>
      </c>
    </row>
    <row r="4" spans="1:17" x14ac:dyDescent="0.25">
      <c r="A4" s="10" t="s">
        <v>42</v>
      </c>
      <c r="B4" s="8">
        <v>554077.05900000001</v>
      </c>
      <c r="C4" s="8">
        <v>478497.50799999997</v>
      </c>
      <c r="D4" s="8">
        <v>124.907</v>
      </c>
      <c r="E4" s="8">
        <v>124.752</v>
      </c>
      <c r="F4" s="10" t="s">
        <v>51</v>
      </c>
      <c r="G4" s="8">
        <v>-0.155</v>
      </c>
      <c r="H4" s="8">
        <f t="shared" ref="H4:H13" si="0">ABS(G4)</f>
        <v>0.155</v>
      </c>
      <c r="J4" s="10" t="s">
        <v>53</v>
      </c>
      <c r="K4" s="8">
        <v>554336.20900000003</v>
      </c>
      <c r="L4" s="8">
        <v>478898.66800000001</v>
      </c>
      <c r="M4" s="8">
        <v>133.131</v>
      </c>
      <c r="N4" s="8">
        <v>132.84899999999999</v>
      </c>
      <c r="O4" s="10" t="s">
        <v>76</v>
      </c>
      <c r="P4" s="10">
        <v>-0.28199999999999997</v>
      </c>
      <c r="Q4" s="8">
        <f t="shared" ref="Q4:Q26" si="1">ABS(P4)</f>
        <v>0.28199999999999997</v>
      </c>
    </row>
    <row r="5" spans="1:17" x14ac:dyDescent="0.25">
      <c r="A5" s="10" t="s">
        <v>43</v>
      </c>
      <c r="B5" s="8">
        <v>601441.82299999997</v>
      </c>
      <c r="C5" s="8">
        <v>464535.09399999998</v>
      </c>
      <c r="D5" s="8">
        <v>32.387999999999998</v>
      </c>
      <c r="E5" s="8">
        <v>32.256999999999998</v>
      </c>
      <c r="F5" s="10" t="s">
        <v>51</v>
      </c>
      <c r="G5" s="8">
        <v>-0.13100000000000001</v>
      </c>
      <c r="H5" s="8">
        <f t="shared" si="0"/>
        <v>0.13100000000000001</v>
      </c>
      <c r="J5" s="10" t="s">
        <v>54</v>
      </c>
      <c r="K5" s="8">
        <v>600685.01399999997</v>
      </c>
      <c r="L5" s="8">
        <v>464614.32500000001</v>
      </c>
      <c r="M5" s="8">
        <v>30.030999999999999</v>
      </c>
      <c r="N5" s="8">
        <v>30.059000000000001</v>
      </c>
      <c r="O5" s="10" t="s">
        <v>76</v>
      </c>
      <c r="P5" s="10">
        <v>2.8000000000000001E-2</v>
      </c>
      <c r="Q5" s="8">
        <f t="shared" si="1"/>
        <v>2.8000000000000001E-2</v>
      </c>
    </row>
    <row r="6" spans="1:17" x14ac:dyDescent="0.25">
      <c r="A6" s="10" t="s">
        <v>44</v>
      </c>
      <c r="B6" s="8">
        <v>528456.71400000004</v>
      </c>
      <c r="C6" s="8">
        <v>405352.91200000001</v>
      </c>
      <c r="D6" s="8">
        <v>143.429</v>
      </c>
      <c r="E6" s="8">
        <v>143.328</v>
      </c>
      <c r="F6" s="10" t="s">
        <v>51</v>
      </c>
      <c r="G6" s="8">
        <v>-0.10100000000000001</v>
      </c>
      <c r="H6" s="8">
        <f t="shared" si="0"/>
        <v>0.10100000000000001</v>
      </c>
      <c r="J6" s="10" t="s">
        <v>55</v>
      </c>
      <c r="K6" s="8">
        <v>528488.68099999998</v>
      </c>
      <c r="L6" s="8">
        <v>405495.98700000002</v>
      </c>
      <c r="M6" s="8">
        <v>140.19800000000001</v>
      </c>
      <c r="N6" s="8">
        <v>140.584</v>
      </c>
      <c r="O6" s="10" t="s">
        <v>76</v>
      </c>
      <c r="P6" s="10">
        <v>0.38600000000000001</v>
      </c>
      <c r="Q6" s="8">
        <f t="shared" si="1"/>
        <v>0.38600000000000001</v>
      </c>
    </row>
    <row r="7" spans="1:17" x14ac:dyDescent="0.25">
      <c r="A7" s="10" t="s">
        <v>44</v>
      </c>
      <c r="B7" s="8">
        <v>528456.74300000002</v>
      </c>
      <c r="C7" s="8">
        <v>405352.90899999999</v>
      </c>
      <c r="D7" s="8">
        <v>143.44</v>
      </c>
      <c r="E7" s="8">
        <v>143.32599999999999</v>
      </c>
      <c r="F7" s="10" t="s">
        <v>51</v>
      </c>
      <c r="G7" s="8">
        <v>-0.114</v>
      </c>
      <c r="H7" s="8">
        <f t="shared" si="0"/>
        <v>0.114</v>
      </c>
      <c r="J7" s="10" t="s">
        <v>56</v>
      </c>
      <c r="K7" s="8">
        <v>579205.14599999995</v>
      </c>
      <c r="L7" s="8">
        <v>416330.87300000002</v>
      </c>
      <c r="M7" s="8">
        <v>58.459000000000003</v>
      </c>
      <c r="N7" s="8">
        <v>58.353999999999999</v>
      </c>
      <c r="O7" s="10" t="s">
        <v>76</v>
      </c>
      <c r="P7" s="10">
        <v>-0.105</v>
      </c>
      <c r="Q7" s="8">
        <f t="shared" si="1"/>
        <v>0.105</v>
      </c>
    </row>
    <row r="8" spans="1:17" x14ac:dyDescent="0.25">
      <c r="A8" s="10" t="s">
        <v>45</v>
      </c>
      <c r="B8" s="8">
        <v>578612.5</v>
      </c>
      <c r="C8" s="8">
        <v>416356.31199999998</v>
      </c>
      <c r="D8" s="8">
        <v>55.661000000000001</v>
      </c>
      <c r="E8" s="8">
        <v>55.540999999999997</v>
      </c>
      <c r="F8" s="10" t="s">
        <v>51</v>
      </c>
      <c r="G8" s="8">
        <v>-0.12</v>
      </c>
      <c r="H8" s="8">
        <f t="shared" si="0"/>
        <v>0.12</v>
      </c>
      <c r="J8" s="10" t="s">
        <v>57</v>
      </c>
      <c r="K8" s="8">
        <v>618967.495</v>
      </c>
      <c r="L8" s="8">
        <v>450213.08</v>
      </c>
      <c r="M8" s="8">
        <v>3.3479999999999999</v>
      </c>
      <c r="N8" s="8">
        <v>3.5150000000000001</v>
      </c>
      <c r="O8" s="10" t="s">
        <v>76</v>
      </c>
      <c r="P8" s="10">
        <v>0.16700000000000001</v>
      </c>
      <c r="Q8" s="8">
        <f t="shared" si="1"/>
        <v>0.16700000000000001</v>
      </c>
    </row>
    <row r="9" spans="1:17" x14ac:dyDescent="0.25">
      <c r="A9" s="10" t="s">
        <v>46</v>
      </c>
      <c r="B9" s="8">
        <v>618214.75899999996</v>
      </c>
      <c r="C9" s="8">
        <v>449800.24699999997</v>
      </c>
      <c r="D9" s="8">
        <v>1.6160000000000001</v>
      </c>
      <c r="E9" s="8">
        <v>1.7350000000000001</v>
      </c>
      <c r="F9" s="10" t="s">
        <v>51</v>
      </c>
      <c r="G9" s="8">
        <v>0.11899999999999999</v>
      </c>
      <c r="H9" s="8">
        <f t="shared" si="0"/>
        <v>0.11899999999999999</v>
      </c>
      <c r="J9" s="10" t="s">
        <v>58</v>
      </c>
      <c r="K9" s="8">
        <v>602108.33200000005</v>
      </c>
      <c r="L9" s="8">
        <v>338624.35700000002</v>
      </c>
      <c r="M9" s="8">
        <v>3.9910000000000001</v>
      </c>
      <c r="N9" s="8">
        <v>3.9609999999999999</v>
      </c>
      <c r="O9" s="10" t="s">
        <v>76</v>
      </c>
      <c r="P9" s="10">
        <v>-0.03</v>
      </c>
      <c r="Q9" s="8">
        <f t="shared" si="1"/>
        <v>0.03</v>
      </c>
    </row>
    <row r="10" spans="1:17" x14ac:dyDescent="0.25">
      <c r="A10" s="10" t="s">
        <v>47</v>
      </c>
      <c r="B10" s="8">
        <v>602561.80200000003</v>
      </c>
      <c r="C10" s="8">
        <v>338830.46899999998</v>
      </c>
      <c r="D10" s="8">
        <v>6.1470000000000002</v>
      </c>
      <c r="E10" s="8">
        <v>6.12</v>
      </c>
      <c r="F10" s="10" t="s">
        <v>51</v>
      </c>
      <c r="G10" s="8">
        <v>-2.7E-2</v>
      </c>
      <c r="H10" s="8">
        <f t="shared" si="0"/>
        <v>2.7E-2</v>
      </c>
      <c r="J10" s="10" t="s">
        <v>59</v>
      </c>
      <c r="K10" s="8">
        <v>542971.027</v>
      </c>
      <c r="L10" s="8">
        <v>337079.24800000002</v>
      </c>
      <c r="M10" s="8">
        <v>127.82299999999999</v>
      </c>
      <c r="N10" s="8">
        <v>127.688</v>
      </c>
      <c r="O10" s="10" t="s">
        <v>76</v>
      </c>
      <c r="P10" s="10">
        <v>-0.13500000000000001</v>
      </c>
      <c r="Q10" s="8">
        <f t="shared" si="1"/>
        <v>0.13500000000000001</v>
      </c>
    </row>
    <row r="11" spans="1:17" x14ac:dyDescent="0.25">
      <c r="A11" s="10" t="s">
        <v>48</v>
      </c>
      <c r="B11" s="8">
        <v>543399.15500000003</v>
      </c>
      <c r="C11" s="8">
        <v>337381.97899999999</v>
      </c>
      <c r="D11" s="8">
        <v>138.542</v>
      </c>
      <c r="E11" s="8">
        <v>138.57300000000001</v>
      </c>
      <c r="F11" s="10" t="s">
        <v>51</v>
      </c>
      <c r="G11" s="8">
        <v>3.1E-2</v>
      </c>
      <c r="H11" s="8">
        <f t="shared" si="0"/>
        <v>3.1E-2</v>
      </c>
      <c r="J11" s="10" t="s">
        <v>60</v>
      </c>
      <c r="K11" s="8">
        <v>535318.73600000003</v>
      </c>
      <c r="L11" s="8">
        <v>280227.071</v>
      </c>
      <c r="M11" s="8">
        <v>18.353999999999999</v>
      </c>
      <c r="N11" s="8">
        <v>18.289000000000001</v>
      </c>
      <c r="O11" s="10" t="s">
        <v>76</v>
      </c>
      <c r="P11" s="10">
        <v>-6.5000000000000002E-2</v>
      </c>
      <c r="Q11" s="8">
        <f t="shared" si="1"/>
        <v>6.5000000000000002E-2</v>
      </c>
    </row>
    <row r="12" spans="1:17" x14ac:dyDescent="0.25">
      <c r="A12" s="10" t="s">
        <v>49</v>
      </c>
      <c r="B12" s="8">
        <v>535209.06900000002</v>
      </c>
      <c r="C12" s="8">
        <v>280631.63099999999</v>
      </c>
      <c r="D12" s="8">
        <v>14.913</v>
      </c>
      <c r="E12" s="8">
        <v>14.789</v>
      </c>
      <c r="F12" s="10" t="s">
        <v>51</v>
      </c>
      <c r="G12" s="8">
        <v>-0.124</v>
      </c>
      <c r="H12" s="8">
        <f t="shared" si="0"/>
        <v>0.124</v>
      </c>
      <c r="J12" s="10" t="s">
        <v>61</v>
      </c>
      <c r="K12" s="8">
        <v>565771.53200000001</v>
      </c>
      <c r="L12" s="8">
        <v>268030.16100000002</v>
      </c>
      <c r="M12" s="8">
        <v>2.9159999999999999</v>
      </c>
      <c r="N12" s="8">
        <v>3.121</v>
      </c>
      <c r="O12" s="10" t="s">
        <v>76</v>
      </c>
      <c r="P12" s="10">
        <v>0.20499999999999999</v>
      </c>
      <c r="Q12" s="8">
        <f t="shared" si="1"/>
        <v>0.20499999999999999</v>
      </c>
    </row>
    <row r="13" spans="1:17" x14ac:dyDescent="0.25">
      <c r="A13" s="10" t="s">
        <v>50</v>
      </c>
      <c r="B13" s="8">
        <v>565837.38500000001</v>
      </c>
      <c r="C13" s="8">
        <v>268422.52299999999</v>
      </c>
      <c r="D13" s="8">
        <v>3.7549999999999999</v>
      </c>
      <c r="E13" s="8">
        <v>3.7639999999999998</v>
      </c>
      <c r="F13" s="10" t="s">
        <v>51</v>
      </c>
      <c r="G13" s="8">
        <v>8.9999999999999993E-3</v>
      </c>
      <c r="H13" s="8">
        <f t="shared" si="0"/>
        <v>8.9999999999999993E-3</v>
      </c>
      <c r="J13" s="10" t="s">
        <v>62</v>
      </c>
      <c r="K13" s="8">
        <v>519298.73300000001</v>
      </c>
      <c r="L13" s="8">
        <v>472520.57799999998</v>
      </c>
      <c r="M13" s="8">
        <v>155.30199999999999</v>
      </c>
      <c r="N13" s="8">
        <v>155.12200000000001</v>
      </c>
      <c r="O13" s="10" t="s">
        <v>76</v>
      </c>
      <c r="P13" s="10">
        <v>-0.18</v>
      </c>
      <c r="Q13" s="8">
        <f t="shared" si="1"/>
        <v>0.18</v>
      </c>
    </row>
    <row r="14" spans="1:17" x14ac:dyDescent="0.25">
      <c r="J14" s="10" t="s">
        <v>63</v>
      </c>
      <c r="K14" s="8">
        <v>548944.94900000002</v>
      </c>
      <c r="L14" s="8">
        <v>430891.71299999999</v>
      </c>
      <c r="M14" s="8">
        <v>62.042000000000002</v>
      </c>
      <c r="N14" s="8">
        <v>62.064</v>
      </c>
      <c r="O14" s="10" t="s">
        <v>76</v>
      </c>
      <c r="P14" s="10">
        <v>2.1999999999999999E-2</v>
      </c>
      <c r="Q14" s="8">
        <f t="shared" si="1"/>
        <v>2.1999999999999999E-2</v>
      </c>
    </row>
    <row r="15" spans="1:17" x14ac:dyDescent="0.25">
      <c r="J15" s="10" t="s">
        <v>64</v>
      </c>
      <c r="K15" s="8">
        <v>579248.23199999996</v>
      </c>
      <c r="L15" s="8">
        <v>451857.234</v>
      </c>
      <c r="M15" s="8">
        <v>61.671999999999997</v>
      </c>
      <c r="N15" s="8">
        <v>61.622</v>
      </c>
      <c r="O15" s="10" t="s">
        <v>76</v>
      </c>
      <c r="P15" s="10">
        <v>-0.05</v>
      </c>
      <c r="Q15" s="8">
        <f t="shared" si="1"/>
        <v>0.05</v>
      </c>
    </row>
    <row r="16" spans="1:17" x14ac:dyDescent="0.25">
      <c r="J16" s="10" t="s">
        <v>65</v>
      </c>
      <c r="K16" s="8">
        <v>588044.81799999997</v>
      </c>
      <c r="L16" s="8">
        <v>388328.45899999997</v>
      </c>
      <c r="M16" s="8">
        <v>19.664000000000001</v>
      </c>
      <c r="N16" s="8">
        <v>19.518000000000001</v>
      </c>
      <c r="O16" s="10" t="s">
        <v>76</v>
      </c>
      <c r="P16" s="10">
        <v>-0.14599999999999999</v>
      </c>
      <c r="Q16" s="8">
        <f t="shared" si="1"/>
        <v>0.14599999999999999</v>
      </c>
    </row>
    <row r="17" spans="10:17" x14ac:dyDescent="0.25">
      <c r="J17" s="10" t="s">
        <v>66</v>
      </c>
      <c r="K17" s="8">
        <v>532004.30500000005</v>
      </c>
      <c r="L17" s="8">
        <v>450895.92599999998</v>
      </c>
      <c r="M17" s="8">
        <v>108.715</v>
      </c>
      <c r="N17" s="8">
        <v>108.589</v>
      </c>
      <c r="O17" s="10" t="s">
        <v>76</v>
      </c>
      <c r="P17" s="10">
        <v>-0.126</v>
      </c>
      <c r="Q17" s="8">
        <f t="shared" si="1"/>
        <v>0.126</v>
      </c>
    </row>
    <row r="18" spans="10:17" x14ac:dyDescent="0.25">
      <c r="J18" s="10" t="s">
        <v>67</v>
      </c>
      <c r="K18" s="8">
        <v>512995.78600000002</v>
      </c>
      <c r="L18" s="8">
        <v>427329.92200000002</v>
      </c>
      <c r="M18" s="8">
        <v>173.12200000000001</v>
      </c>
      <c r="N18" s="8">
        <v>172.85900000000001</v>
      </c>
      <c r="O18" s="10" t="s">
        <v>76</v>
      </c>
      <c r="P18" s="10">
        <v>-0.26300000000000001</v>
      </c>
      <c r="Q18" s="8">
        <f t="shared" si="1"/>
        <v>0.26300000000000001</v>
      </c>
    </row>
    <row r="19" spans="10:17" x14ac:dyDescent="0.25">
      <c r="J19" s="10" t="s">
        <v>68</v>
      </c>
      <c r="K19" s="8">
        <v>528730.924</v>
      </c>
      <c r="L19" s="8">
        <v>267943.99900000001</v>
      </c>
      <c r="M19" s="8">
        <v>5.7839999999999998</v>
      </c>
      <c r="N19" s="8">
        <v>5.6760000000000002</v>
      </c>
      <c r="O19" s="10" t="s">
        <v>76</v>
      </c>
      <c r="P19" s="10">
        <v>-0.108</v>
      </c>
      <c r="Q19" s="8">
        <f t="shared" si="1"/>
        <v>0.108</v>
      </c>
    </row>
    <row r="20" spans="10:17" x14ac:dyDescent="0.25">
      <c r="J20" s="10" t="s">
        <v>69</v>
      </c>
      <c r="K20" s="8">
        <v>555969.9</v>
      </c>
      <c r="L20" s="8">
        <v>307548.647</v>
      </c>
      <c r="M20" s="8">
        <v>26.38</v>
      </c>
      <c r="N20" s="8">
        <v>26.291</v>
      </c>
      <c r="O20" s="10" t="s">
        <v>76</v>
      </c>
      <c r="P20" s="10">
        <v>-8.8999999999999996E-2</v>
      </c>
      <c r="Q20" s="8">
        <f t="shared" si="1"/>
        <v>8.8999999999999996E-2</v>
      </c>
    </row>
    <row r="21" spans="10:17" x14ac:dyDescent="0.25">
      <c r="J21" s="10" t="s">
        <v>70</v>
      </c>
      <c r="K21" s="8">
        <v>576399.61699999997</v>
      </c>
      <c r="L21" s="8">
        <v>362570.29200000002</v>
      </c>
      <c r="M21" s="8">
        <v>10.865</v>
      </c>
      <c r="N21" s="8">
        <v>10.645</v>
      </c>
      <c r="O21" s="10" t="s">
        <v>76</v>
      </c>
      <c r="P21" s="10">
        <v>-0.22</v>
      </c>
      <c r="Q21" s="8">
        <f t="shared" si="1"/>
        <v>0.22</v>
      </c>
    </row>
    <row r="22" spans="10:17" x14ac:dyDescent="0.25">
      <c r="J22" s="10" t="s">
        <v>71</v>
      </c>
      <c r="K22" s="8">
        <v>609502.77099999995</v>
      </c>
      <c r="L22" s="8">
        <v>390845.75900000002</v>
      </c>
      <c r="M22" s="8">
        <v>3.359</v>
      </c>
      <c r="N22" s="8">
        <v>3.379</v>
      </c>
      <c r="O22" s="10" t="s">
        <v>76</v>
      </c>
      <c r="P22" s="10">
        <v>0.02</v>
      </c>
      <c r="Q22" s="8">
        <f t="shared" si="1"/>
        <v>0.02</v>
      </c>
    </row>
    <row r="23" spans="10:17" x14ac:dyDescent="0.25">
      <c r="J23" s="10" t="s">
        <v>72</v>
      </c>
      <c r="K23" s="8">
        <v>528526.89099999995</v>
      </c>
      <c r="L23" s="8">
        <v>319407.67599999998</v>
      </c>
      <c r="M23" s="8">
        <v>83.852999999999994</v>
      </c>
      <c r="N23" s="8">
        <v>83.408000000000001</v>
      </c>
      <c r="O23" s="10" t="s">
        <v>76</v>
      </c>
      <c r="P23" s="10">
        <v>-0.44500000000000001</v>
      </c>
      <c r="Q23" s="8">
        <f t="shared" si="1"/>
        <v>0.44500000000000001</v>
      </c>
    </row>
    <row r="24" spans="10:17" x14ac:dyDescent="0.25">
      <c r="J24" s="10" t="s">
        <v>73</v>
      </c>
      <c r="K24" s="8">
        <v>525508.57200000004</v>
      </c>
      <c r="L24" s="8">
        <v>371197.03200000001</v>
      </c>
      <c r="M24" s="8">
        <v>146.37700000000001</v>
      </c>
      <c r="N24" s="8">
        <v>146.16800000000001</v>
      </c>
      <c r="O24" s="10" t="s">
        <v>76</v>
      </c>
      <c r="P24" s="10">
        <v>-0.20899999999999999</v>
      </c>
      <c r="Q24" s="8">
        <f t="shared" si="1"/>
        <v>0.20899999999999999</v>
      </c>
    </row>
    <row r="25" spans="10:17" x14ac:dyDescent="0.25">
      <c r="J25" s="10" t="s">
        <v>74</v>
      </c>
      <c r="K25" s="8">
        <v>542134.152</v>
      </c>
      <c r="L25" s="8">
        <v>387013.73499999999</v>
      </c>
      <c r="M25" s="8">
        <v>86.033000000000001</v>
      </c>
      <c r="N25" s="8">
        <v>85.897999999999996</v>
      </c>
      <c r="O25" s="10" t="s">
        <v>76</v>
      </c>
      <c r="P25" s="10">
        <v>-0.13500000000000001</v>
      </c>
      <c r="Q25" s="8">
        <f t="shared" si="1"/>
        <v>0.13500000000000001</v>
      </c>
    </row>
    <row r="26" spans="10:17" x14ac:dyDescent="0.25">
      <c r="J26" s="10" t="s">
        <v>75</v>
      </c>
      <c r="K26" s="8">
        <v>558819.39800000004</v>
      </c>
      <c r="L26" s="8">
        <v>410170.41899999999</v>
      </c>
      <c r="M26" s="8">
        <v>40.798000000000002</v>
      </c>
      <c r="N26" s="8">
        <v>40.628</v>
      </c>
      <c r="O26" s="10" t="s">
        <v>76</v>
      </c>
      <c r="P26" s="10">
        <v>-0.17</v>
      </c>
      <c r="Q26" s="8">
        <f t="shared" si="1"/>
        <v>0.17</v>
      </c>
    </row>
    <row r="27" spans="10:17" x14ac:dyDescent="0.25">
      <c r="J27" s="10" t="s">
        <v>77</v>
      </c>
      <c r="K27" s="8">
        <v>482902.97899999999</v>
      </c>
      <c r="L27" s="8">
        <v>456389.48100000003</v>
      </c>
      <c r="M27" s="8">
        <v>96.388000000000005</v>
      </c>
      <c r="N27" s="8">
        <v>96.605000000000004</v>
      </c>
      <c r="O27" s="10" t="s">
        <v>98</v>
      </c>
      <c r="P27" s="8">
        <v>0.217</v>
      </c>
      <c r="Q27" s="8">
        <f t="shared" ref="Q27:Q46" si="2">ABS(P27)</f>
        <v>0.217</v>
      </c>
    </row>
    <row r="28" spans="10:17" x14ac:dyDescent="0.25">
      <c r="J28" s="10" t="s">
        <v>78</v>
      </c>
      <c r="K28" s="8">
        <v>554413.68900000001</v>
      </c>
      <c r="L28" s="8">
        <v>478864.74599999998</v>
      </c>
      <c r="M28" s="8">
        <v>133.76</v>
      </c>
      <c r="N28" s="8">
        <v>133.62299999999999</v>
      </c>
      <c r="O28" s="10" t="s">
        <v>98</v>
      </c>
      <c r="P28" s="8">
        <v>-0.13700000000000001</v>
      </c>
      <c r="Q28" s="8">
        <f t="shared" si="2"/>
        <v>0.13700000000000001</v>
      </c>
    </row>
    <row r="29" spans="10:17" x14ac:dyDescent="0.25">
      <c r="J29" s="10" t="s">
        <v>79</v>
      </c>
      <c r="K29" s="8">
        <v>601901.77899999998</v>
      </c>
      <c r="L29" s="8">
        <v>464947.62300000002</v>
      </c>
      <c r="M29" s="8">
        <v>41.863999999999997</v>
      </c>
      <c r="N29" s="8">
        <v>41.796999999999997</v>
      </c>
      <c r="O29" s="10" t="s">
        <v>98</v>
      </c>
      <c r="P29" s="8">
        <v>-6.7000000000000004E-2</v>
      </c>
      <c r="Q29" s="8">
        <f t="shared" si="2"/>
        <v>6.7000000000000004E-2</v>
      </c>
    </row>
    <row r="30" spans="10:17" x14ac:dyDescent="0.25">
      <c r="J30" s="10" t="s">
        <v>80</v>
      </c>
      <c r="K30" s="8">
        <v>528643.83600000001</v>
      </c>
      <c r="L30" s="8">
        <v>405533.96600000001</v>
      </c>
      <c r="M30" s="8">
        <v>136.11099999999999</v>
      </c>
      <c r="N30" s="8">
        <v>135.994</v>
      </c>
      <c r="O30" s="10" t="s">
        <v>98</v>
      </c>
      <c r="P30" s="8">
        <v>-0.11700000000000001</v>
      </c>
      <c r="Q30" s="8">
        <f t="shared" si="2"/>
        <v>0.11700000000000001</v>
      </c>
    </row>
    <row r="31" spans="10:17" x14ac:dyDescent="0.25">
      <c r="J31" s="10" t="s">
        <v>81</v>
      </c>
      <c r="K31" s="8">
        <v>528643.86199999996</v>
      </c>
      <c r="L31" s="8">
        <v>405533.96600000001</v>
      </c>
      <c r="M31" s="8">
        <v>136.12100000000001</v>
      </c>
      <c r="N31" s="8">
        <v>135.99199999999999</v>
      </c>
      <c r="O31" s="10" t="s">
        <v>98</v>
      </c>
      <c r="P31" s="8">
        <v>-0.129</v>
      </c>
      <c r="Q31" s="8">
        <f t="shared" si="2"/>
        <v>0.129</v>
      </c>
    </row>
    <row r="32" spans="10:17" x14ac:dyDescent="0.25">
      <c r="J32" s="10" t="s">
        <v>82</v>
      </c>
      <c r="K32" s="8">
        <v>578630.56799999997</v>
      </c>
      <c r="L32" s="8">
        <v>416501.598</v>
      </c>
      <c r="M32" s="8">
        <v>57.029000000000003</v>
      </c>
      <c r="N32" s="8">
        <v>56.957999999999998</v>
      </c>
      <c r="O32" s="10" t="s">
        <v>98</v>
      </c>
      <c r="P32" s="8">
        <v>-7.0999999999999994E-2</v>
      </c>
      <c r="Q32" s="8">
        <f t="shared" si="2"/>
        <v>7.0999999999999994E-2</v>
      </c>
    </row>
    <row r="33" spans="10:17" x14ac:dyDescent="0.25">
      <c r="J33" s="10" t="s">
        <v>83</v>
      </c>
      <c r="K33" s="8">
        <v>618726.88899999997</v>
      </c>
      <c r="L33" s="8">
        <v>450007.32799999998</v>
      </c>
      <c r="M33" s="8">
        <v>3.1629999999999998</v>
      </c>
      <c r="N33" s="8">
        <v>3.3010000000000002</v>
      </c>
      <c r="O33" s="10" t="s">
        <v>98</v>
      </c>
      <c r="P33" s="8">
        <v>0.13800000000000001</v>
      </c>
      <c r="Q33" s="8">
        <f t="shared" si="2"/>
        <v>0.13800000000000001</v>
      </c>
    </row>
    <row r="34" spans="10:17" x14ac:dyDescent="0.25">
      <c r="J34" s="10" t="s">
        <v>84</v>
      </c>
      <c r="K34" s="8">
        <v>601812.44999999995</v>
      </c>
      <c r="L34" s="8">
        <v>338478.93599999999</v>
      </c>
      <c r="M34" s="8">
        <v>4.8570000000000002</v>
      </c>
      <c r="N34" s="8">
        <v>4.8150000000000004</v>
      </c>
      <c r="O34" s="10" t="s">
        <v>98</v>
      </c>
      <c r="P34" s="8">
        <v>-4.2000000000000003E-2</v>
      </c>
      <c r="Q34" s="8">
        <f t="shared" si="2"/>
        <v>4.2000000000000003E-2</v>
      </c>
    </row>
    <row r="35" spans="10:17" x14ac:dyDescent="0.25">
      <c r="J35" s="10" t="s">
        <v>85</v>
      </c>
      <c r="K35" s="8">
        <v>542057.71400000004</v>
      </c>
      <c r="L35" s="8">
        <v>339706.03499999997</v>
      </c>
      <c r="M35" s="8">
        <v>140.649</v>
      </c>
      <c r="N35" s="8">
        <v>140.55099999999999</v>
      </c>
      <c r="O35" s="10" t="s">
        <v>98</v>
      </c>
      <c r="P35" s="8">
        <v>-9.8000000000000004E-2</v>
      </c>
      <c r="Q35" s="8">
        <f t="shared" si="2"/>
        <v>9.8000000000000004E-2</v>
      </c>
    </row>
    <row r="36" spans="10:17" x14ac:dyDescent="0.25">
      <c r="J36" s="10" t="s">
        <v>86</v>
      </c>
      <c r="K36" s="8">
        <v>535194.91</v>
      </c>
      <c r="L36" s="8">
        <v>280681.685</v>
      </c>
      <c r="M36" s="8">
        <v>14.372999999999999</v>
      </c>
      <c r="N36" s="8">
        <v>14.273</v>
      </c>
      <c r="O36" s="10" t="s">
        <v>98</v>
      </c>
      <c r="P36" s="8">
        <v>-0.1</v>
      </c>
      <c r="Q36" s="8">
        <f t="shared" si="2"/>
        <v>0.1</v>
      </c>
    </row>
    <row r="37" spans="10:17" x14ac:dyDescent="0.25">
      <c r="J37" s="10" t="s">
        <v>87</v>
      </c>
      <c r="K37" s="8">
        <v>565585.68500000006</v>
      </c>
      <c r="L37" s="8">
        <v>267654.02500000002</v>
      </c>
      <c r="M37" s="8">
        <v>3.1190000000000002</v>
      </c>
      <c r="N37" s="8">
        <v>3.2090000000000001</v>
      </c>
      <c r="O37" s="10" t="s">
        <v>98</v>
      </c>
      <c r="P37" s="8">
        <v>0.09</v>
      </c>
      <c r="Q37" s="8">
        <f t="shared" si="2"/>
        <v>0.09</v>
      </c>
    </row>
    <row r="38" spans="10:17" x14ac:dyDescent="0.25">
      <c r="J38" s="10" t="s">
        <v>88</v>
      </c>
      <c r="K38" s="8">
        <v>531024.40800000005</v>
      </c>
      <c r="L38" s="8">
        <v>448712.11599999998</v>
      </c>
      <c r="M38" s="8">
        <v>102.866</v>
      </c>
      <c r="N38" s="8">
        <v>102.846</v>
      </c>
      <c r="O38" s="10" t="s">
        <v>98</v>
      </c>
      <c r="P38" s="8">
        <v>-0.02</v>
      </c>
      <c r="Q38" s="8">
        <f t="shared" si="2"/>
        <v>0.02</v>
      </c>
    </row>
    <row r="39" spans="10:17" x14ac:dyDescent="0.25">
      <c r="J39" s="10" t="s">
        <v>89</v>
      </c>
      <c r="K39" s="8">
        <v>579382.65500000003</v>
      </c>
      <c r="L39" s="8">
        <v>451615.016</v>
      </c>
      <c r="M39" s="8">
        <v>44.265000000000001</v>
      </c>
      <c r="N39" s="8">
        <v>44.286999999999999</v>
      </c>
      <c r="O39" s="10" t="s">
        <v>98</v>
      </c>
      <c r="P39" s="8">
        <v>2.1999999999999999E-2</v>
      </c>
      <c r="Q39" s="8">
        <f t="shared" si="2"/>
        <v>2.1999999999999999E-2</v>
      </c>
    </row>
    <row r="40" spans="10:17" x14ac:dyDescent="0.25">
      <c r="J40" s="10" t="s">
        <v>90</v>
      </c>
      <c r="K40" s="8">
        <v>525200.06999999995</v>
      </c>
      <c r="L40" s="8">
        <v>371128.28100000002</v>
      </c>
      <c r="M40" s="8">
        <v>151.559</v>
      </c>
      <c r="N40" s="8">
        <v>151.35499999999999</v>
      </c>
      <c r="O40" s="10" t="s">
        <v>98</v>
      </c>
      <c r="P40" s="8">
        <v>-0.20399999999999999</v>
      </c>
      <c r="Q40" s="8">
        <f t="shared" si="2"/>
        <v>0.20399999999999999</v>
      </c>
    </row>
    <row r="41" spans="10:17" x14ac:dyDescent="0.25">
      <c r="J41" s="10" t="s">
        <v>91</v>
      </c>
      <c r="K41" s="8">
        <v>575821.59400000004</v>
      </c>
      <c r="L41" s="8">
        <v>362007.87300000002</v>
      </c>
      <c r="M41" s="8">
        <v>7.681</v>
      </c>
      <c r="N41" s="8">
        <v>7.6159999999999997</v>
      </c>
      <c r="O41" s="10" t="s">
        <v>98</v>
      </c>
      <c r="P41" s="8">
        <v>-6.5000000000000002E-2</v>
      </c>
      <c r="Q41" s="8">
        <f t="shared" si="2"/>
        <v>6.5000000000000002E-2</v>
      </c>
    </row>
    <row r="42" spans="10:17" x14ac:dyDescent="0.25">
      <c r="J42" s="10" t="s">
        <v>92</v>
      </c>
      <c r="K42" s="8">
        <v>609473.06400000001</v>
      </c>
      <c r="L42" s="8">
        <v>390716.85700000002</v>
      </c>
      <c r="M42" s="8">
        <v>3.1989999999999998</v>
      </c>
      <c r="N42" s="8">
        <v>3.492</v>
      </c>
      <c r="O42" s="10" t="s">
        <v>98</v>
      </c>
      <c r="P42" s="8">
        <v>0.29299999999999998</v>
      </c>
      <c r="Q42" s="8">
        <f t="shared" si="2"/>
        <v>0.29299999999999998</v>
      </c>
    </row>
    <row r="43" spans="10:17" x14ac:dyDescent="0.25">
      <c r="J43" s="10" t="s">
        <v>93</v>
      </c>
      <c r="K43" s="8">
        <v>558787.27599999995</v>
      </c>
      <c r="L43" s="8">
        <v>410409.00099999999</v>
      </c>
      <c r="M43" s="8">
        <v>39.933999999999997</v>
      </c>
      <c r="N43" s="8">
        <v>39.843000000000004</v>
      </c>
      <c r="O43" s="10" t="s">
        <v>98</v>
      </c>
      <c r="P43" s="8">
        <v>-9.0999999999999998E-2</v>
      </c>
      <c r="Q43" s="8">
        <f t="shared" si="2"/>
        <v>9.0999999999999998E-2</v>
      </c>
    </row>
    <row r="44" spans="10:17" x14ac:dyDescent="0.25">
      <c r="J44" s="10" t="s">
        <v>94</v>
      </c>
      <c r="K44" s="8">
        <v>555552.18799999997</v>
      </c>
      <c r="L44" s="8">
        <v>307340.31</v>
      </c>
      <c r="M44" s="8">
        <v>26.542999999999999</v>
      </c>
      <c r="N44" s="8">
        <v>26.507999999999999</v>
      </c>
      <c r="O44" s="10" t="s">
        <v>98</v>
      </c>
      <c r="P44" s="8">
        <v>-3.5000000000000003E-2</v>
      </c>
      <c r="Q44" s="8">
        <f t="shared" si="2"/>
        <v>3.5000000000000003E-2</v>
      </c>
    </row>
    <row r="45" spans="10:17" x14ac:dyDescent="0.25">
      <c r="J45" s="10" t="s">
        <v>95</v>
      </c>
      <c r="K45" s="8">
        <v>528433.74100000004</v>
      </c>
      <c r="L45" s="8">
        <v>267723.946</v>
      </c>
      <c r="M45" s="8">
        <v>6.2409999999999997</v>
      </c>
      <c r="N45" s="8">
        <v>6.2130000000000001</v>
      </c>
      <c r="O45" s="10" t="s">
        <v>98</v>
      </c>
      <c r="P45" s="8">
        <v>-2.8000000000000001E-2</v>
      </c>
      <c r="Q45" s="8">
        <f t="shared" si="2"/>
        <v>2.8000000000000001E-2</v>
      </c>
    </row>
    <row r="46" spans="10:17" x14ac:dyDescent="0.25">
      <c r="J46" s="10" t="s">
        <v>96</v>
      </c>
      <c r="K46" s="8">
        <v>528696.93700000003</v>
      </c>
      <c r="L46" s="8">
        <v>317853.98300000001</v>
      </c>
      <c r="M46" s="8">
        <v>85.453000000000003</v>
      </c>
      <c r="N46" s="8">
        <v>85.373999999999995</v>
      </c>
      <c r="O46" s="10" t="s">
        <v>98</v>
      </c>
      <c r="P46" s="8">
        <v>-7.9000000000000001E-2</v>
      </c>
      <c r="Q46" s="8">
        <f t="shared" si="2"/>
        <v>7.9000000000000001E-2</v>
      </c>
    </row>
    <row r="47" spans="10:17" x14ac:dyDescent="0.25">
      <c r="J47" s="10" t="s">
        <v>97</v>
      </c>
      <c r="K47" s="8">
        <v>517920.45</v>
      </c>
      <c r="L47" s="8">
        <v>471318.52299999999</v>
      </c>
      <c r="M47" s="8">
        <v>153.691</v>
      </c>
      <c r="N47" s="8">
        <v>153.68799999999999</v>
      </c>
      <c r="O47" s="10" t="s">
        <v>98</v>
      </c>
      <c r="P47" s="8">
        <v>-3.0000000000000001E-3</v>
      </c>
      <c r="Q47" s="8">
        <f t="shared" ref="Q47" si="3">ABS(P47)</f>
        <v>3.0000000000000001E-3</v>
      </c>
    </row>
  </sheetData>
  <mergeCells count="2">
    <mergeCell ref="A1:H1"/>
    <mergeCell ref="J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9"/>
  <sheetViews>
    <sheetView workbookViewId="0">
      <selection activeCell="A27" sqref="A27"/>
    </sheetView>
  </sheetViews>
  <sheetFormatPr defaultRowHeight="15" x14ac:dyDescent="0.25"/>
  <cols>
    <col min="1" max="1" width="12.85546875" style="1" bestFit="1" customWidth="1"/>
    <col min="2" max="2" width="12.5703125" style="13" bestFit="1" customWidth="1"/>
    <col min="3" max="3" width="13.85546875" style="13" bestFit="1" customWidth="1"/>
    <col min="4" max="4" width="13.42578125" style="13" bestFit="1" customWidth="1"/>
    <col min="5" max="5" width="12.28515625" style="13" bestFit="1" customWidth="1"/>
    <col min="6" max="6" width="16.42578125" style="1" bestFit="1" customWidth="1"/>
    <col min="7" max="7" width="11.85546875" style="13" bestFit="1" customWidth="1"/>
    <col min="8" max="8" width="2.7109375" style="1" customWidth="1"/>
    <col min="9" max="9" width="12.85546875" style="1" bestFit="1" customWidth="1"/>
    <col min="10" max="10" width="12.5703125" style="13" bestFit="1" customWidth="1"/>
    <col min="11" max="11" width="13.85546875" style="13" bestFit="1" customWidth="1"/>
    <col min="12" max="12" width="13.42578125" style="13" bestFit="1" customWidth="1"/>
    <col min="13" max="13" width="12.28515625" style="13" bestFit="1" customWidth="1"/>
    <col min="14" max="14" width="16.42578125" style="1" bestFit="1" customWidth="1"/>
    <col min="15" max="15" width="11.85546875" style="13" bestFit="1" customWidth="1"/>
    <col min="16" max="16" width="2.7109375" style="1" customWidth="1"/>
    <col min="17" max="17" width="12.85546875" style="1" bestFit="1" customWidth="1"/>
    <col min="18" max="18" width="12.5703125" style="13" bestFit="1" customWidth="1"/>
    <col min="19" max="19" width="13.85546875" style="13" bestFit="1" customWidth="1"/>
    <col min="20" max="20" width="13.42578125" style="13" bestFit="1" customWidth="1"/>
    <col min="21" max="21" width="12" style="13" bestFit="1" customWidth="1"/>
    <col min="22" max="22" width="16.42578125" style="1" bestFit="1" customWidth="1"/>
    <col min="23" max="23" width="11.85546875" style="13" bestFit="1" customWidth="1"/>
    <col min="24" max="16384" width="9.140625" style="1"/>
  </cols>
  <sheetData>
    <row r="1" spans="1:23" x14ac:dyDescent="0.25">
      <c r="A1" s="39" t="s">
        <v>9</v>
      </c>
      <c r="B1" s="39"/>
      <c r="C1" s="39"/>
      <c r="D1" s="39"/>
      <c r="E1" s="39"/>
      <c r="F1" s="39"/>
      <c r="G1" s="39"/>
      <c r="H1" s="14"/>
      <c r="I1" s="39" t="s">
        <v>10</v>
      </c>
      <c r="J1" s="39"/>
      <c r="K1" s="39"/>
      <c r="L1" s="39"/>
      <c r="M1" s="39"/>
      <c r="N1" s="39"/>
      <c r="O1" s="39"/>
      <c r="P1" s="14"/>
      <c r="Q1" s="39" t="s">
        <v>11</v>
      </c>
      <c r="R1" s="39"/>
      <c r="S1" s="39"/>
      <c r="T1" s="39"/>
      <c r="U1" s="39"/>
      <c r="V1" s="39"/>
      <c r="W1" s="39"/>
    </row>
    <row r="2" spans="1:23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4"/>
      <c r="I2" s="15" t="s">
        <v>0</v>
      </c>
      <c r="J2" s="16" t="s">
        <v>1</v>
      </c>
      <c r="K2" s="16" t="s">
        <v>2</v>
      </c>
      <c r="L2" s="16" t="s">
        <v>3</v>
      </c>
      <c r="M2" s="16" t="s">
        <v>4</v>
      </c>
      <c r="N2" s="16" t="s">
        <v>5</v>
      </c>
      <c r="O2" s="17" t="s">
        <v>6</v>
      </c>
      <c r="P2" s="14"/>
      <c r="Q2" s="15" t="s">
        <v>0</v>
      </c>
      <c r="R2" s="16" t="s">
        <v>1</v>
      </c>
      <c r="S2" s="16" t="s">
        <v>2</v>
      </c>
      <c r="T2" s="16" t="s">
        <v>3</v>
      </c>
      <c r="U2" s="16" t="s">
        <v>12</v>
      </c>
      <c r="V2" s="16" t="s">
        <v>5</v>
      </c>
      <c r="W2" s="17" t="s">
        <v>6</v>
      </c>
    </row>
    <row r="3" spans="1:23" x14ac:dyDescent="0.25">
      <c r="A3" s="6" t="s">
        <v>52</v>
      </c>
      <c r="B3" s="18">
        <v>483114.42599999998</v>
      </c>
      <c r="C3" s="18">
        <v>455093.75699999998</v>
      </c>
      <c r="D3" s="18">
        <v>106.246</v>
      </c>
      <c r="E3" s="18">
        <v>106.38500000000001</v>
      </c>
      <c r="F3" s="19" t="s">
        <v>76</v>
      </c>
      <c r="G3" s="20">
        <v>0.13900000000000001</v>
      </c>
      <c r="H3" s="14"/>
      <c r="I3" s="6" t="s">
        <v>52</v>
      </c>
      <c r="J3" s="20">
        <v>483114.42599999998</v>
      </c>
      <c r="K3" s="20">
        <v>455093.75699999998</v>
      </c>
      <c r="L3" s="20">
        <v>106.246</v>
      </c>
      <c r="M3" s="20">
        <v>106.38500000000001</v>
      </c>
      <c r="N3" s="9" t="s">
        <v>76</v>
      </c>
      <c r="O3" s="21">
        <v>0.13900000000000001</v>
      </c>
      <c r="P3" s="14"/>
      <c r="Q3" s="6" t="s">
        <v>52</v>
      </c>
      <c r="R3" s="20">
        <v>483114.42599999998</v>
      </c>
      <c r="S3" s="20">
        <v>455093.75699999998</v>
      </c>
      <c r="T3" s="20">
        <v>106.246</v>
      </c>
      <c r="U3" s="20">
        <v>106.38</v>
      </c>
      <c r="V3" s="9" t="s">
        <v>76</v>
      </c>
      <c r="W3" s="21">
        <f>Table212[[#This Row],[DEMZ]]-Table212[[#This Row],[KnownZ]]</f>
        <v>0.13400000000000034</v>
      </c>
    </row>
    <row r="4" spans="1:23" x14ac:dyDescent="0.25">
      <c r="A4" s="6" t="s">
        <v>53</v>
      </c>
      <c r="B4" s="18">
        <v>554336.20900000003</v>
      </c>
      <c r="C4" s="18">
        <v>478898.66800000001</v>
      </c>
      <c r="D4" s="18">
        <v>133.131</v>
      </c>
      <c r="E4" s="18">
        <v>133.096</v>
      </c>
      <c r="F4" s="19" t="s">
        <v>76</v>
      </c>
      <c r="G4" s="20">
        <v>-3.5000000000000003E-2</v>
      </c>
      <c r="H4" s="14"/>
      <c r="I4" s="6" t="s">
        <v>53</v>
      </c>
      <c r="J4" s="20">
        <v>554336.20900000003</v>
      </c>
      <c r="K4" s="20">
        <v>478898.66800000001</v>
      </c>
      <c r="L4" s="20">
        <v>133.131</v>
      </c>
      <c r="M4" s="20">
        <v>132.84899999999999</v>
      </c>
      <c r="N4" s="9" t="s">
        <v>76</v>
      </c>
      <c r="O4" s="21">
        <v>-0.28199999999999997</v>
      </c>
      <c r="P4" s="14"/>
      <c r="Q4" s="6" t="s">
        <v>53</v>
      </c>
      <c r="R4" s="20">
        <v>554336.20900000003</v>
      </c>
      <c r="S4" s="20">
        <v>478898.66800000001</v>
      </c>
      <c r="T4" s="20">
        <v>133.131</v>
      </c>
      <c r="U4" s="20">
        <v>132.92599999999999</v>
      </c>
      <c r="V4" s="9" t="s">
        <v>76</v>
      </c>
      <c r="W4" s="21">
        <f>Table212[[#This Row],[DEMZ]]-Table212[[#This Row],[KnownZ]]</f>
        <v>-0.20500000000001251</v>
      </c>
    </row>
    <row r="5" spans="1:23" x14ac:dyDescent="0.25">
      <c r="A5" s="6" t="s">
        <v>54</v>
      </c>
      <c r="B5" s="18">
        <v>600685.01399999997</v>
      </c>
      <c r="C5" s="18">
        <v>464614.32500000001</v>
      </c>
      <c r="D5" s="18">
        <v>30.030999999999999</v>
      </c>
      <c r="E5" s="18">
        <v>29.866</v>
      </c>
      <c r="F5" s="19" t="s">
        <v>76</v>
      </c>
      <c r="G5" s="20">
        <v>-0.16500000000000001</v>
      </c>
      <c r="H5" s="14"/>
      <c r="I5" s="6" t="s">
        <v>54</v>
      </c>
      <c r="J5" s="20">
        <v>600685.01399999997</v>
      </c>
      <c r="K5" s="20">
        <v>464614.32500000001</v>
      </c>
      <c r="L5" s="20">
        <v>30.030999999999999</v>
      </c>
      <c r="M5" s="20">
        <v>30.059000000000001</v>
      </c>
      <c r="N5" s="9" t="s">
        <v>76</v>
      </c>
      <c r="O5" s="21">
        <v>2.8000000000000001E-2</v>
      </c>
      <c r="P5" s="14"/>
      <c r="Q5" s="6" t="s">
        <v>54</v>
      </c>
      <c r="R5" s="20">
        <v>600685.01399999997</v>
      </c>
      <c r="S5" s="20">
        <v>464614.32500000001</v>
      </c>
      <c r="T5" s="20">
        <v>30.030999999999999</v>
      </c>
      <c r="U5" s="20">
        <v>30.026</v>
      </c>
      <c r="V5" s="9" t="s">
        <v>76</v>
      </c>
      <c r="W5" s="21">
        <f>Table212[[#This Row],[DEMZ]]-Table212[[#This Row],[KnownZ]]</f>
        <v>-4.9999999999990052E-3</v>
      </c>
    </row>
    <row r="6" spans="1:23" x14ac:dyDescent="0.25">
      <c r="A6" s="6" t="s">
        <v>55</v>
      </c>
      <c r="B6" s="18">
        <v>528488.68099999998</v>
      </c>
      <c r="C6" s="18">
        <v>405495.98700000002</v>
      </c>
      <c r="D6" s="18">
        <v>140.19800000000001</v>
      </c>
      <c r="E6" s="18">
        <v>140.584</v>
      </c>
      <c r="F6" s="19" t="s">
        <v>76</v>
      </c>
      <c r="G6" s="20">
        <v>0.38600000000000001</v>
      </c>
      <c r="H6" s="14"/>
      <c r="I6" s="6" t="s">
        <v>55</v>
      </c>
      <c r="J6" s="20">
        <v>528488.68099999998</v>
      </c>
      <c r="K6" s="20">
        <v>405495.98700000002</v>
      </c>
      <c r="L6" s="20">
        <v>140.19800000000001</v>
      </c>
      <c r="M6" s="20">
        <v>140.584</v>
      </c>
      <c r="N6" s="9" t="s">
        <v>76</v>
      </c>
      <c r="O6" s="21">
        <v>0.38600000000000001</v>
      </c>
      <c r="P6" s="14"/>
      <c r="Q6" s="6" t="s">
        <v>55</v>
      </c>
      <c r="R6" s="20">
        <v>528488.68099999998</v>
      </c>
      <c r="S6" s="20">
        <v>405495.98700000002</v>
      </c>
      <c r="T6" s="20">
        <v>140.19800000000001</v>
      </c>
      <c r="U6" s="20">
        <v>140.529</v>
      </c>
      <c r="V6" s="9" t="s">
        <v>76</v>
      </c>
      <c r="W6" s="21">
        <f>Table212[[#This Row],[DEMZ]]-Table212[[#This Row],[KnownZ]]</f>
        <v>0.33099999999998886</v>
      </c>
    </row>
    <row r="7" spans="1:23" x14ac:dyDescent="0.25">
      <c r="A7" s="6" t="s">
        <v>56</v>
      </c>
      <c r="B7" s="18">
        <v>579205.14599999995</v>
      </c>
      <c r="C7" s="18">
        <v>416330.87300000002</v>
      </c>
      <c r="D7" s="18">
        <v>58.459000000000003</v>
      </c>
      <c r="E7" s="18">
        <v>58.412999999999997</v>
      </c>
      <c r="F7" s="19" t="s">
        <v>76</v>
      </c>
      <c r="G7" s="20">
        <v>-4.5999999999999999E-2</v>
      </c>
      <c r="H7" s="14"/>
      <c r="I7" s="6" t="s">
        <v>56</v>
      </c>
      <c r="J7" s="20">
        <v>579205.14599999995</v>
      </c>
      <c r="K7" s="20">
        <v>416330.87300000002</v>
      </c>
      <c r="L7" s="20">
        <v>58.459000000000003</v>
      </c>
      <c r="M7" s="20">
        <v>58.353999999999999</v>
      </c>
      <c r="N7" s="9" t="s">
        <v>76</v>
      </c>
      <c r="O7" s="21">
        <v>-0.105</v>
      </c>
      <c r="P7" s="14"/>
      <c r="Q7" s="6" t="s">
        <v>56</v>
      </c>
      <c r="R7" s="20">
        <v>579205.14599999995</v>
      </c>
      <c r="S7" s="20">
        <v>416330.87300000002</v>
      </c>
      <c r="T7" s="20">
        <v>58.459000000000003</v>
      </c>
      <c r="U7" s="20">
        <v>58.341000000000001</v>
      </c>
      <c r="V7" s="9" t="s">
        <v>76</v>
      </c>
      <c r="W7" s="21">
        <f>Table212[[#This Row],[DEMZ]]-Table212[[#This Row],[KnownZ]]</f>
        <v>-0.1180000000000021</v>
      </c>
    </row>
    <row r="8" spans="1:23" x14ac:dyDescent="0.25">
      <c r="A8" s="6" t="s">
        <v>57</v>
      </c>
      <c r="B8" s="20">
        <v>618967.495</v>
      </c>
      <c r="C8" s="20">
        <v>450213.08</v>
      </c>
      <c r="D8" s="20">
        <v>3.3479999999999999</v>
      </c>
      <c r="E8" s="20">
        <v>3.5649999999999999</v>
      </c>
      <c r="F8" s="19" t="s">
        <v>76</v>
      </c>
      <c r="G8" s="20">
        <v>0.217</v>
      </c>
      <c r="H8" s="14"/>
      <c r="I8" s="6" t="s">
        <v>57</v>
      </c>
      <c r="J8" s="20">
        <v>618967.495</v>
      </c>
      <c r="K8" s="20">
        <v>450213.08</v>
      </c>
      <c r="L8" s="20">
        <v>3.3479999999999999</v>
      </c>
      <c r="M8" s="20">
        <v>3.5150000000000001</v>
      </c>
      <c r="N8" s="9" t="s">
        <v>76</v>
      </c>
      <c r="O8" s="21">
        <v>0.16700000000000001</v>
      </c>
      <c r="P8" s="14"/>
      <c r="Q8" s="6" t="s">
        <v>57</v>
      </c>
      <c r="R8" s="20">
        <v>618967.495</v>
      </c>
      <c r="S8" s="20">
        <v>450213.08</v>
      </c>
      <c r="T8" s="20">
        <v>3.3479999999999999</v>
      </c>
      <c r="U8" s="20">
        <v>3.496</v>
      </c>
      <c r="V8" s="9" t="s">
        <v>76</v>
      </c>
      <c r="W8" s="21">
        <f>Table212[[#This Row],[DEMZ]]-Table212[[#This Row],[KnownZ]]</f>
        <v>0.14800000000000013</v>
      </c>
    </row>
    <row r="9" spans="1:23" x14ac:dyDescent="0.25">
      <c r="A9" s="6" t="s">
        <v>58</v>
      </c>
      <c r="B9" s="20">
        <v>602108.33200000005</v>
      </c>
      <c r="C9" s="20">
        <v>338624.35700000002</v>
      </c>
      <c r="D9" s="20">
        <v>3.9910000000000001</v>
      </c>
      <c r="E9" s="20">
        <v>3.9609999999999999</v>
      </c>
      <c r="F9" s="19" t="s">
        <v>76</v>
      </c>
      <c r="G9" s="20">
        <v>-0.03</v>
      </c>
      <c r="H9" s="14"/>
      <c r="I9" s="6" t="s">
        <v>58</v>
      </c>
      <c r="J9" s="20">
        <v>602108.33200000005</v>
      </c>
      <c r="K9" s="20">
        <v>338624.35700000002</v>
      </c>
      <c r="L9" s="20">
        <v>3.9910000000000001</v>
      </c>
      <c r="M9" s="20">
        <v>3.9609999999999999</v>
      </c>
      <c r="N9" s="9" t="s">
        <v>76</v>
      </c>
      <c r="O9" s="21">
        <v>-0.03</v>
      </c>
      <c r="P9" s="14"/>
      <c r="Q9" s="6" t="s">
        <v>58</v>
      </c>
      <c r="R9" s="20">
        <v>602108.33200000005</v>
      </c>
      <c r="S9" s="20">
        <v>338624.35700000002</v>
      </c>
      <c r="T9" s="20">
        <v>3.9910000000000001</v>
      </c>
      <c r="U9" s="20">
        <v>3.988</v>
      </c>
      <c r="V9" s="9" t="s">
        <v>76</v>
      </c>
      <c r="W9" s="21">
        <f>Table212[[#This Row],[DEMZ]]-Table212[[#This Row],[KnownZ]]</f>
        <v>-3.0000000000001137E-3</v>
      </c>
    </row>
    <row r="10" spans="1:23" x14ac:dyDescent="0.25">
      <c r="A10" s="6" t="s">
        <v>59</v>
      </c>
      <c r="B10" s="20">
        <v>542971.027</v>
      </c>
      <c r="C10" s="20">
        <v>337079.24800000002</v>
      </c>
      <c r="D10" s="20">
        <v>127.82299999999999</v>
      </c>
      <c r="E10" s="20">
        <v>127.688</v>
      </c>
      <c r="F10" s="19" t="s">
        <v>76</v>
      </c>
      <c r="G10" s="20">
        <v>-0.13500000000000001</v>
      </c>
      <c r="H10" s="14"/>
      <c r="I10" s="6" t="s">
        <v>59</v>
      </c>
      <c r="J10" s="20">
        <v>542971.027</v>
      </c>
      <c r="K10" s="20">
        <v>337079.24800000002</v>
      </c>
      <c r="L10" s="20">
        <v>127.82299999999999</v>
      </c>
      <c r="M10" s="20">
        <v>127.688</v>
      </c>
      <c r="N10" s="9" t="s">
        <v>76</v>
      </c>
      <c r="O10" s="21">
        <v>-0.13500000000000001</v>
      </c>
      <c r="P10" s="14"/>
      <c r="Q10" s="6" t="s">
        <v>59</v>
      </c>
      <c r="R10" s="20">
        <v>542971.027</v>
      </c>
      <c r="S10" s="20">
        <v>337079.24800000002</v>
      </c>
      <c r="T10" s="20">
        <v>127.82299999999999</v>
      </c>
      <c r="U10" s="20">
        <v>127.7</v>
      </c>
      <c r="V10" s="9" t="s">
        <v>76</v>
      </c>
      <c r="W10" s="21">
        <f>Table212[[#This Row],[DEMZ]]-Table212[[#This Row],[KnownZ]]</f>
        <v>-0.12299999999999045</v>
      </c>
    </row>
    <row r="11" spans="1:23" x14ac:dyDescent="0.25">
      <c r="A11" s="6" t="s">
        <v>60</v>
      </c>
      <c r="B11" s="20">
        <v>535318.73600000003</v>
      </c>
      <c r="C11" s="20">
        <v>280227.071</v>
      </c>
      <c r="D11" s="20">
        <v>18.353999999999999</v>
      </c>
      <c r="E11" s="20">
        <v>18.289000000000001</v>
      </c>
      <c r="F11" s="19" t="s">
        <v>76</v>
      </c>
      <c r="G11" s="20">
        <v>-6.5000000000000002E-2</v>
      </c>
      <c r="H11" s="14"/>
      <c r="I11" s="6" t="s">
        <v>60</v>
      </c>
      <c r="J11" s="20">
        <v>535318.73600000003</v>
      </c>
      <c r="K11" s="20">
        <v>280227.071</v>
      </c>
      <c r="L11" s="20">
        <v>18.353999999999999</v>
      </c>
      <c r="M11" s="20">
        <v>18.289000000000001</v>
      </c>
      <c r="N11" s="9" t="s">
        <v>76</v>
      </c>
      <c r="O11" s="21">
        <v>-6.5000000000000002E-2</v>
      </c>
      <c r="P11" s="14"/>
      <c r="Q11" s="6" t="s">
        <v>60</v>
      </c>
      <c r="R11" s="20">
        <v>535318.73600000003</v>
      </c>
      <c r="S11" s="20">
        <v>280227.071</v>
      </c>
      <c r="T11" s="20">
        <v>18.353999999999999</v>
      </c>
      <c r="U11" s="20">
        <v>18.263999999999999</v>
      </c>
      <c r="V11" s="9" t="s">
        <v>76</v>
      </c>
      <c r="W11" s="21">
        <f>Table212[[#This Row],[DEMZ]]-Table212[[#This Row],[KnownZ]]</f>
        <v>-8.9999999999999858E-2</v>
      </c>
    </row>
    <row r="12" spans="1:23" x14ac:dyDescent="0.25">
      <c r="A12" s="6" t="s">
        <v>61</v>
      </c>
      <c r="B12" s="20">
        <v>565771.53200000001</v>
      </c>
      <c r="C12" s="20">
        <v>268030.16100000002</v>
      </c>
      <c r="D12" s="20">
        <v>2.9159999999999999</v>
      </c>
      <c r="E12" s="20">
        <v>3.121</v>
      </c>
      <c r="F12" s="19" t="s">
        <v>76</v>
      </c>
      <c r="G12" s="20">
        <v>0.20499999999999999</v>
      </c>
      <c r="H12" s="14"/>
      <c r="I12" s="6" t="s">
        <v>61</v>
      </c>
      <c r="J12" s="20">
        <v>565771.53200000001</v>
      </c>
      <c r="K12" s="20">
        <v>268030.16100000002</v>
      </c>
      <c r="L12" s="20">
        <v>2.9159999999999999</v>
      </c>
      <c r="M12" s="20">
        <v>3.121</v>
      </c>
      <c r="N12" s="9" t="s">
        <v>76</v>
      </c>
      <c r="O12" s="21">
        <v>0.20499999999999999</v>
      </c>
      <c r="P12" s="14"/>
      <c r="Q12" s="6" t="s">
        <v>61</v>
      </c>
      <c r="R12" s="20">
        <v>565771.53200000001</v>
      </c>
      <c r="S12" s="20">
        <v>268030.16100000002</v>
      </c>
      <c r="T12" s="20">
        <v>2.9159999999999999</v>
      </c>
      <c r="U12" s="20">
        <v>3.1080000000000001</v>
      </c>
      <c r="V12" s="9" t="s">
        <v>76</v>
      </c>
      <c r="W12" s="21">
        <f>Table212[[#This Row],[DEMZ]]-Table212[[#This Row],[KnownZ]]</f>
        <v>0.19200000000000017</v>
      </c>
    </row>
    <row r="13" spans="1:23" x14ac:dyDescent="0.25">
      <c r="A13" s="30" t="s">
        <v>62</v>
      </c>
      <c r="B13" s="31">
        <v>519298.73300000001</v>
      </c>
      <c r="C13" s="31">
        <v>472520.57799999998</v>
      </c>
      <c r="D13" s="31">
        <v>155.30199999999999</v>
      </c>
      <c r="E13" s="31">
        <v>155.13300000000001</v>
      </c>
      <c r="F13" s="32" t="s">
        <v>76</v>
      </c>
      <c r="G13" s="32">
        <v>-0.16900000000000001</v>
      </c>
      <c r="H13" s="14"/>
      <c r="I13" s="30" t="s">
        <v>62</v>
      </c>
      <c r="J13" s="33">
        <v>519298.73300000001</v>
      </c>
      <c r="K13" s="33">
        <v>472520.57799999998</v>
      </c>
      <c r="L13" s="33">
        <v>155.30199999999999</v>
      </c>
      <c r="M13" s="33">
        <v>155.12200000000001</v>
      </c>
      <c r="N13" s="33" t="s">
        <v>76</v>
      </c>
      <c r="O13" s="33">
        <v>-0.18</v>
      </c>
      <c r="P13" s="14"/>
      <c r="Q13" s="30" t="s">
        <v>62</v>
      </c>
      <c r="R13" s="33">
        <v>519298.73300000001</v>
      </c>
      <c r="S13" s="33">
        <v>472520.57799999998</v>
      </c>
      <c r="T13" s="33">
        <v>155.30199999999999</v>
      </c>
      <c r="U13" s="33">
        <v>155.126</v>
      </c>
      <c r="V13" s="33" t="s">
        <v>76</v>
      </c>
      <c r="W13" s="33">
        <f>Table212[[#This Row],[DEMZ]]-Table212[[#This Row],[KnownZ]]</f>
        <v>-0.17599999999998772</v>
      </c>
    </row>
    <row r="14" spans="1:23" x14ac:dyDescent="0.25">
      <c r="A14" s="30" t="s">
        <v>63</v>
      </c>
      <c r="B14" s="31">
        <v>548944.94900000002</v>
      </c>
      <c r="C14" s="31">
        <v>430891.71299999999</v>
      </c>
      <c r="D14" s="31">
        <v>62.042000000000002</v>
      </c>
      <c r="E14" s="31">
        <v>62.064</v>
      </c>
      <c r="F14" s="32" t="s">
        <v>76</v>
      </c>
      <c r="G14" s="32">
        <v>2.1999999999999999E-2</v>
      </c>
      <c r="H14" s="14"/>
      <c r="I14" s="30" t="s">
        <v>63</v>
      </c>
      <c r="J14" s="33">
        <v>548944.94900000002</v>
      </c>
      <c r="K14" s="33">
        <v>430891.71299999999</v>
      </c>
      <c r="L14" s="33">
        <v>62.042000000000002</v>
      </c>
      <c r="M14" s="33">
        <v>62.064</v>
      </c>
      <c r="N14" s="33" t="s">
        <v>76</v>
      </c>
      <c r="O14" s="33">
        <v>2.1999999999999999E-2</v>
      </c>
      <c r="P14" s="14"/>
      <c r="Q14" s="30" t="s">
        <v>63</v>
      </c>
      <c r="R14" s="33">
        <v>548944.94900000002</v>
      </c>
      <c r="S14" s="33">
        <v>430891.71299999999</v>
      </c>
      <c r="T14" s="33">
        <v>62.042000000000002</v>
      </c>
      <c r="U14" s="33">
        <v>62.067</v>
      </c>
      <c r="V14" s="33" t="s">
        <v>76</v>
      </c>
      <c r="W14" s="33">
        <f>Table212[[#This Row],[DEMZ]]-Table212[[#This Row],[KnownZ]]</f>
        <v>2.4999999999998579E-2</v>
      </c>
    </row>
    <row r="15" spans="1:23" x14ac:dyDescent="0.25">
      <c r="A15" s="30" t="s">
        <v>64</v>
      </c>
      <c r="B15" s="31">
        <v>579248.23199999996</v>
      </c>
      <c r="C15" s="31">
        <v>451857.234</v>
      </c>
      <c r="D15" s="31">
        <v>61.671999999999997</v>
      </c>
      <c r="E15" s="31">
        <v>61.664000000000001</v>
      </c>
      <c r="F15" s="32" t="s">
        <v>76</v>
      </c>
      <c r="G15" s="32">
        <v>-8.0000000000000002E-3</v>
      </c>
      <c r="H15" s="14"/>
      <c r="I15" s="30" t="s">
        <v>64</v>
      </c>
      <c r="J15" s="33">
        <v>579248.23199999996</v>
      </c>
      <c r="K15" s="33">
        <v>451857.234</v>
      </c>
      <c r="L15" s="33">
        <v>61.671999999999997</v>
      </c>
      <c r="M15" s="33">
        <v>61.622</v>
      </c>
      <c r="N15" s="33" t="s">
        <v>76</v>
      </c>
      <c r="O15" s="33">
        <v>-0.05</v>
      </c>
      <c r="P15" s="14"/>
      <c r="Q15" s="30" t="s">
        <v>64</v>
      </c>
      <c r="R15" s="33">
        <v>579248.23199999996</v>
      </c>
      <c r="S15" s="33">
        <v>451857.234</v>
      </c>
      <c r="T15" s="33">
        <v>61.671999999999997</v>
      </c>
      <c r="U15" s="33">
        <v>61.656999999999996</v>
      </c>
      <c r="V15" s="33" t="s">
        <v>76</v>
      </c>
      <c r="W15" s="33">
        <f>Table212[[#This Row],[DEMZ]]-Table212[[#This Row],[KnownZ]]</f>
        <v>-1.5000000000000568E-2</v>
      </c>
    </row>
    <row r="16" spans="1:23" x14ac:dyDescent="0.25">
      <c r="A16" s="30" t="s">
        <v>65</v>
      </c>
      <c r="B16" s="31">
        <v>588044.81799999997</v>
      </c>
      <c r="C16" s="31">
        <v>388328.45899999997</v>
      </c>
      <c r="D16" s="31">
        <v>19.664000000000001</v>
      </c>
      <c r="E16" s="31">
        <v>19.518000000000001</v>
      </c>
      <c r="F16" s="32" t="s">
        <v>76</v>
      </c>
      <c r="G16" s="32">
        <v>-0.14599999999999999</v>
      </c>
      <c r="H16" s="14"/>
      <c r="I16" s="30" t="s">
        <v>65</v>
      </c>
      <c r="J16" s="33">
        <v>588044.81799999997</v>
      </c>
      <c r="K16" s="33">
        <v>388328.45899999997</v>
      </c>
      <c r="L16" s="33">
        <v>19.664000000000001</v>
      </c>
      <c r="M16" s="33">
        <v>19.518000000000001</v>
      </c>
      <c r="N16" s="33" t="s">
        <v>76</v>
      </c>
      <c r="O16" s="33">
        <v>-0.14599999999999999</v>
      </c>
      <c r="P16" s="14"/>
      <c r="Q16" s="30" t="s">
        <v>65</v>
      </c>
      <c r="R16" s="33">
        <v>588044.81799999997</v>
      </c>
      <c r="S16" s="33">
        <v>388328.45899999997</v>
      </c>
      <c r="T16" s="33">
        <v>19.664000000000001</v>
      </c>
      <c r="U16" s="33">
        <v>19.535</v>
      </c>
      <c r="V16" s="33" t="s">
        <v>76</v>
      </c>
      <c r="W16" s="33">
        <f>Table212[[#This Row],[DEMZ]]-Table212[[#This Row],[KnownZ]]</f>
        <v>-0.12900000000000134</v>
      </c>
    </row>
    <row r="17" spans="1:23" x14ac:dyDescent="0.25">
      <c r="A17" s="30" t="s">
        <v>66</v>
      </c>
      <c r="B17" s="31">
        <v>532004.30500000005</v>
      </c>
      <c r="C17" s="31">
        <v>450895.92599999998</v>
      </c>
      <c r="D17" s="31">
        <v>108.715</v>
      </c>
      <c r="E17" s="31">
        <v>108.505</v>
      </c>
      <c r="F17" s="32" t="s">
        <v>76</v>
      </c>
      <c r="G17" s="32">
        <v>-0.21</v>
      </c>
      <c r="H17" s="14"/>
      <c r="I17" s="30" t="s">
        <v>66</v>
      </c>
      <c r="J17" s="33">
        <v>532004.30500000005</v>
      </c>
      <c r="K17" s="33">
        <v>450895.92599999998</v>
      </c>
      <c r="L17" s="33">
        <v>108.715</v>
      </c>
      <c r="M17" s="33">
        <v>108.589</v>
      </c>
      <c r="N17" s="33" t="s">
        <v>76</v>
      </c>
      <c r="O17" s="33">
        <v>-0.126</v>
      </c>
      <c r="P17" s="14"/>
      <c r="Q17" s="30" t="s">
        <v>66</v>
      </c>
      <c r="R17" s="33">
        <v>532004.30500000005</v>
      </c>
      <c r="S17" s="33">
        <v>450895.92599999998</v>
      </c>
      <c r="T17" s="33">
        <v>108.715</v>
      </c>
      <c r="U17" s="33">
        <v>108.55500000000001</v>
      </c>
      <c r="V17" s="33" t="s">
        <v>76</v>
      </c>
      <c r="W17" s="33">
        <f>Table212[[#This Row],[DEMZ]]-Table212[[#This Row],[KnownZ]]</f>
        <v>-0.15999999999999659</v>
      </c>
    </row>
    <row r="18" spans="1:23" x14ac:dyDescent="0.25">
      <c r="A18" s="30" t="s">
        <v>67</v>
      </c>
      <c r="B18" s="31">
        <v>512995.78600000002</v>
      </c>
      <c r="C18" s="31">
        <v>427329.92200000002</v>
      </c>
      <c r="D18" s="31">
        <v>173.12200000000001</v>
      </c>
      <c r="E18" s="31">
        <v>172.85900000000001</v>
      </c>
      <c r="F18" s="32" t="s">
        <v>76</v>
      </c>
      <c r="G18" s="32">
        <v>-0.26300000000000001</v>
      </c>
      <c r="H18" s="14"/>
      <c r="I18" s="30" t="s">
        <v>67</v>
      </c>
      <c r="J18" s="33">
        <v>512995.78600000002</v>
      </c>
      <c r="K18" s="33">
        <v>427329.92200000002</v>
      </c>
      <c r="L18" s="33">
        <v>173.12200000000001</v>
      </c>
      <c r="M18" s="33">
        <v>172.85900000000001</v>
      </c>
      <c r="N18" s="33" t="s">
        <v>76</v>
      </c>
      <c r="O18" s="33">
        <v>-0.26300000000000001</v>
      </c>
      <c r="P18" s="14"/>
      <c r="Q18" s="30" t="s">
        <v>67</v>
      </c>
      <c r="R18" s="33">
        <v>512995.78600000002</v>
      </c>
      <c r="S18" s="33">
        <v>427329.92200000002</v>
      </c>
      <c r="T18" s="33">
        <v>173.12200000000001</v>
      </c>
      <c r="U18" s="33">
        <v>172.852</v>
      </c>
      <c r="V18" s="33" t="s">
        <v>76</v>
      </c>
      <c r="W18" s="33">
        <f>Table212[[#This Row],[DEMZ]]-Table212[[#This Row],[KnownZ]]</f>
        <v>-0.27000000000001023</v>
      </c>
    </row>
    <row r="19" spans="1:23" x14ac:dyDescent="0.25">
      <c r="A19" s="30" t="s">
        <v>68</v>
      </c>
      <c r="B19" s="31">
        <v>528730.924</v>
      </c>
      <c r="C19" s="31">
        <v>267943.99900000001</v>
      </c>
      <c r="D19" s="31">
        <v>5.7839999999999998</v>
      </c>
      <c r="E19" s="31">
        <v>5.6760000000000002</v>
      </c>
      <c r="F19" s="32" t="s">
        <v>76</v>
      </c>
      <c r="G19" s="32">
        <v>-0.108</v>
      </c>
      <c r="H19" s="14"/>
      <c r="I19" s="30" t="s">
        <v>68</v>
      </c>
      <c r="J19" s="33">
        <v>528730.924</v>
      </c>
      <c r="K19" s="33">
        <v>267943.99900000001</v>
      </c>
      <c r="L19" s="33">
        <v>5.7839999999999998</v>
      </c>
      <c r="M19" s="33">
        <v>5.6760000000000002</v>
      </c>
      <c r="N19" s="33" t="s">
        <v>76</v>
      </c>
      <c r="O19" s="33">
        <v>-0.108</v>
      </c>
      <c r="P19" s="14"/>
      <c r="Q19" s="30" t="s">
        <v>68</v>
      </c>
      <c r="R19" s="33">
        <v>528730.924</v>
      </c>
      <c r="S19" s="33">
        <v>267943.99900000001</v>
      </c>
      <c r="T19" s="33">
        <v>5.7839999999999998</v>
      </c>
      <c r="U19" s="33">
        <v>5.6890000000000001</v>
      </c>
      <c r="V19" s="33" t="s">
        <v>76</v>
      </c>
      <c r="W19" s="33">
        <f>Table212[[#This Row],[DEMZ]]-Table212[[#This Row],[KnownZ]]</f>
        <v>-9.4999999999999751E-2</v>
      </c>
    </row>
    <row r="20" spans="1:23" x14ac:dyDescent="0.25">
      <c r="A20" s="30" t="s">
        <v>69</v>
      </c>
      <c r="B20" s="31">
        <v>555969.9</v>
      </c>
      <c r="C20" s="31">
        <v>307548.647</v>
      </c>
      <c r="D20" s="31">
        <v>26.38</v>
      </c>
      <c r="E20" s="31">
        <v>26.294</v>
      </c>
      <c r="F20" s="32" t="s">
        <v>76</v>
      </c>
      <c r="G20" s="32">
        <v>-8.5999999999999993E-2</v>
      </c>
      <c r="H20" s="14"/>
      <c r="I20" s="30" t="s">
        <v>69</v>
      </c>
      <c r="J20" s="33">
        <v>555969.9</v>
      </c>
      <c r="K20" s="33">
        <v>307548.647</v>
      </c>
      <c r="L20" s="33">
        <v>26.38</v>
      </c>
      <c r="M20" s="33">
        <v>26.291</v>
      </c>
      <c r="N20" s="33" t="s">
        <v>76</v>
      </c>
      <c r="O20" s="33">
        <v>-8.8999999999999996E-2</v>
      </c>
      <c r="P20" s="14"/>
      <c r="Q20" s="30" t="s">
        <v>69</v>
      </c>
      <c r="R20" s="33">
        <v>555969.9</v>
      </c>
      <c r="S20" s="33">
        <v>307548.647</v>
      </c>
      <c r="T20" s="33">
        <v>26.38</v>
      </c>
      <c r="U20" s="33">
        <v>26.268999999999998</v>
      </c>
      <c r="V20" s="33" t="s">
        <v>76</v>
      </c>
      <c r="W20" s="33">
        <f>Table212[[#This Row],[DEMZ]]-Table212[[#This Row],[KnownZ]]</f>
        <v>-0.11100000000000065</v>
      </c>
    </row>
    <row r="21" spans="1:23" x14ac:dyDescent="0.25">
      <c r="A21" s="30" t="s">
        <v>70</v>
      </c>
      <c r="B21" s="31">
        <v>576399.61699999997</v>
      </c>
      <c r="C21" s="31">
        <v>362570.29200000002</v>
      </c>
      <c r="D21" s="31">
        <v>10.865</v>
      </c>
      <c r="E21" s="31">
        <v>10.739000000000001</v>
      </c>
      <c r="F21" s="32" t="s">
        <v>76</v>
      </c>
      <c r="G21" s="32">
        <v>-0.126</v>
      </c>
      <c r="H21" s="14"/>
      <c r="I21" s="30" t="s">
        <v>70</v>
      </c>
      <c r="J21" s="33">
        <v>576399.61699999997</v>
      </c>
      <c r="K21" s="33">
        <v>362570.29200000002</v>
      </c>
      <c r="L21" s="33">
        <v>10.865</v>
      </c>
      <c r="M21" s="33">
        <v>10.645</v>
      </c>
      <c r="N21" s="33" t="s">
        <v>76</v>
      </c>
      <c r="O21" s="33">
        <v>-0.22</v>
      </c>
      <c r="P21" s="14"/>
      <c r="Q21" s="30" t="s">
        <v>70</v>
      </c>
      <c r="R21" s="33">
        <v>576399.61699999997</v>
      </c>
      <c r="S21" s="33">
        <v>362570.29200000002</v>
      </c>
      <c r="T21" s="33">
        <v>10.865</v>
      </c>
      <c r="U21" s="33">
        <v>10.69</v>
      </c>
      <c r="V21" s="33" t="s">
        <v>76</v>
      </c>
      <c r="W21" s="33">
        <f>Table212[[#This Row],[DEMZ]]-Table212[[#This Row],[KnownZ]]</f>
        <v>-0.17500000000000071</v>
      </c>
    </row>
    <row r="22" spans="1:23" x14ac:dyDescent="0.25">
      <c r="A22" s="30" t="s">
        <v>71</v>
      </c>
      <c r="B22" s="31">
        <v>609502.77099999995</v>
      </c>
      <c r="C22" s="31">
        <v>390845.75900000002</v>
      </c>
      <c r="D22" s="31">
        <v>3.359</v>
      </c>
      <c r="E22" s="31">
        <v>3.379</v>
      </c>
      <c r="F22" s="32" t="s">
        <v>76</v>
      </c>
      <c r="G22" s="32">
        <v>0.02</v>
      </c>
      <c r="H22" s="14"/>
      <c r="I22" s="30" t="s">
        <v>71</v>
      </c>
      <c r="J22" s="33">
        <v>609502.77099999995</v>
      </c>
      <c r="K22" s="33">
        <v>390845.75900000002</v>
      </c>
      <c r="L22" s="33">
        <v>3.359</v>
      </c>
      <c r="M22" s="33">
        <v>3.379</v>
      </c>
      <c r="N22" s="33" t="s">
        <v>76</v>
      </c>
      <c r="O22" s="33">
        <v>0.02</v>
      </c>
      <c r="P22" s="14"/>
      <c r="Q22" s="30" t="s">
        <v>71</v>
      </c>
      <c r="R22" s="33">
        <v>609502.77099999995</v>
      </c>
      <c r="S22" s="33">
        <v>390845.75900000002</v>
      </c>
      <c r="T22" s="33">
        <v>3.359</v>
      </c>
      <c r="U22" s="33">
        <v>3.387</v>
      </c>
      <c r="V22" s="33" t="s">
        <v>76</v>
      </c>
      <c r="W22" s="33">
        <f>Table212[[#This Row],[DEMZ]]-Table212[[#This Row],[KnownZ]]</f>
        <v>2.8000000000000025E-2</v>
      </c>
    </row>
    <row r="23" spans="1:23" x14ac:dyDescent="0.25">
      <c r="A23" s="30" t="s">
        <v>72</v>
      </c>
      <c r="B23" s="31">
        <v>528526.89099999995</v>
      </c>
      <c r="C23" s="31">
        <v>319407.67599999998</v>
      </c>
      <c r="D23" s="31">
        <v>83.852999999999994</v>
      </c>
      <c r="E23" s="31">
        <v>83.408000000000001</v>
      </c>
      <c r="F23" s="32" t="s">
        <v>76</v>
      </c>
      <c r="G23" s="32">
        <v>-0.44500000000000001</v>
      </c>
      <c r="H23" s="14"/>
      <c r="I23" s="30" t="s">
        <v>72</v>
      </c>
      <c r="J23" s="33">
        <v>528526.89099999995</v>
      </c>
      <c r="K23" s="33">
        <v>319407.67599999998</v>
      </c>
      <c r="L23" s="33">
        <v>83.852999999999994</v>
      </c>
      <c r="M23" s="33">
        <v>83.408000000000001</v>
      </c>
      <c r="N23" s="33" t="s">
        <v>76</v>
      </c>
      <c r="O23" s="33">
        <v>-0.44500000000000001</v>
      </c>
      <c r="P23" s="14"/>
      <c r="Q23" s="30" t="s">
        <v>72</v>
      </c>
      <c r="R23" s="33">
        <v>528526.89099999995</v>
      </c>
      <c r="S23" s="33">
        <v>319407.67599999998</v>
      </c>
      <c r="T23" s="33">
        <v>83.852999999999994</v>
      </c>
      <c r="U23" s="33">
        <v>83.412999999999997</v>
      </c>
      <c r="V23" s="33" t="s">
        <v>76</v>
      </c>
      <c r="W23" s="33">
        <f>Table212[[#This Row],[DEMZ]]-Table212[[#This Row],[KnownZ]]</f>
        <v>-0.43999999999999773</v>
      </c>
    </row>
    <row r="24" spans="1:23" x14ac:dyDescent="0.25">
      <c r="A24" s="30" t="s">
        <v>73</v>
      </c>
      <c r="B24" s="31">
        <v>525508.57200000004</v>
      </c>
      <c r="C24" s="31">
        <v>371197.03200000001</v>
      </c>
      <c r="D24" s="31">
        <v>146.37700000000001</v>
      </c>
      <c r="E24" s="31">
        <v>146.16800000000001</v>
      </c>
      <c r="F24" s="32" t="s">
        <v>76</v>
      </c>
      <c r="G24" s="32">
        <v>-0.20899999999999999</v>
      </c>
      <c r="H24" s="14"/>
      <c r="I24" s="30" t="s">
        <v>73</v>
      </c>
      <c r="J24" s="33">
        <v>525508.57200000004</v>
      </c>
      <c r="K24" s="33">
        <v>371197.03200000001</v>
      </c>
      <c r="L24" s="33">
        <v>146.37700000000001</v>
      </c>
      <c r="M24" s="33">
        <v>146.16800000000001</v>
      </c>
      <c r="N24" s="33" t="s">
        <v>76</v>
      </c>
      <c r="O24" s="33">
        <v>-0.20899999999999999</v>
      </c>
      <c r="P24" s="14"/>
      <c r="Q24" s="30" t="s">
        <v>73</v>
      </c>
      <c r="R24" s="33">
        <v>525508.57200000004</v>
      </c>
      <c r="S24" s="33">
        <v>371197.03200000001</v>
      </c>
      <c r="T24" s="33">
        <v>146.37700000000001</v>
      </c>
      <c r="U24" s="33">
        <v>146.16800000000001</v>
      </c>
      <c r="V24" s="33" t="s">
        <v>76</v>
      </c>
      <c r="W24" s="33">
        <f>Table212[[#This Row],[DEMZ]]-Table212[[#This Row],[KnownZ]]</f>
        <v>-0.20900000000000318</v>
      </c>
    </row>
    <row r="25" spans="1:23" x14ac:dyDescent="0.25">
      <c r="A25" s="30" t="s">
        <v>74</v>
      </c>
      <c r="B25" s="31">
        <v>542134.152</v>
      </c>
      <c r="C25" s="31">
        <v>387013.73499999999</v>
      </c>
      <c r="D25" s="31">
        <v>86.033000000000001</v>
      </c>
      <c r="E25" s="31">
        <v>85.897999999999996</v>
      </c>
      <c r="F25" s="32" t="s">
        <v>76</v>
      </c>
      <c r="G25" s="32">
        <v>-0.13500000000000001</v>
      </c>
      <c r="H25" s="14"/>
      <c r="I25" s="30" t="s">
        <v>74</v>
      </c>
      <c r="J25" s="33">
        <v>542134.152</v>
      </c>
      <c r="K25" s="33">
        <v>387013.73499999999</v>
      </c>
      <c r="L25" s="33">
        <v>86.033000000000001</v>
      </c>
      <c r="M25" s="33">
        <v>85.897999999999996</v>
      </c>
      <c r="N25" s="33" t="s">
        <v>76</v>
      </c>
      <c r="O25" s="33">
        <v>-0.13500000000000001</v>
      </c>
      <c r="P25" s="14"/>
      <c r="Q25" s="30" t="s">
        <v>74</v>
      </c>
      <c r="R25" s="33">
        <v>542134.152</v>
      </c>
      <c r="S25" s="33">
        <v>387013.73499999999</v>
      </c>
      <c r="T25" s="33">
        <v>86.033000000000001</v>
      </c>
      <c r="U25" s="33">
        <v>85.924999999999997</v>
      </c>
      <c r="V25" s="33" t="s">
        <v>76</v>
      </c>
      <c r="W25" s="33">
        <f>Table212[[#This Row],[DEMZ]]-Table212[[#This Row],[KnownZ]]</f>
        <v>-0.10800000000000409</v>
      </c>
    </row>
    <row r="26" spans="1:23" x14ac:dyDescent="0.25">
      <c r="A26" s="30" t="s">
        <v>75</v>
      </c>
      <c r="B26" s="31">
        <v>558819.39800000004</v>
      </c>
      <c r="C26" s="31">
        <v>410170.41899999999</v>
      </c>
      <c r="D26" s="31">
        <v>40.798000000000002</v>
      </c>
      <c r="E26" s="31">
        <v>40.628</v>
      </c>
      <c r="F26" s="32" t="s">
        <v>76</v>
      </c>
      <c r="G26" s="32">
        <v>-0.17</v>
      </c>
      <c r="H26" s="14"/>
      <c r="I26" s="30" t="s">
        <v>75</v>
      </c>
      <c r="J26" s="33">
        <v>558819.39800000004</v>
      </c>
      <c r="K26" s="33">
        <v>410170.41899999999</v>
      </c>
      <c r="L26" s="33">
        <v>40.798000000000002</v>
      </c>
      <c r="M26" s="33">
        <v>40.628</v>
      </c>
      <c r="N26" s="33" t="s">
        <v>76</v>
      </c>
      <c r="O26" s="33">
        <v>-0.17</v>
      </c>
      <c r="P26" s="14"/>
      <c r="Q26" s="30" t="s">
        <v>75</v>
      </c>
      <c r="R26" s="33">
        <v>558819.39800000004</v>
      </c>
      <c r="S26" s="33">
        <v>410170.41899999999</v>
      </c>
      <c r="T26" s="33">
        <v>40.798000000000002</v>
      </c>
      <c r="U26" s="33">
        <v>40.607999999999997</v>
      </c>
      <c r="V26" s="33" t="s">
        <v>76</v>
      </c>
      <c r="W26" s="33">
        <f>Table212[[#This Row],[DEMZ]]-Table212[[#This Row],[KnownZ]]</f>
        <v>-0.19000000000000483</v>
      </c>
    </row>
    <row r="27" spans="1:23" x14ac:dyDescent="0.25">
      <c r="H27" s="14"/>
      <c r="P27" s="14"/>
    </row>
    <row r="28" spans="1:23" x14ac:dyDescent="0.25">
      <c r="H28" s="14"/>
      <c r="P28" s="14"/>
    </row>
    <row r="29" spans="1:23" x14ac:dyDescent="0.25">
      <c r="H29" s="14"/>
      <c r="O29" s="1"/>
      <c r="P29" s="14"/>
    </row>
    <row r="30" spans="1:23" x14ac:dyDescent="0.25">
      <c r="H30" s="14"/>
      <c r="O30" s="1"/>
      <c r="P30" s="14"/>
    </row>
    <row r="31" spans="1:23" x14ac:dyDescent="0.25">
      <c r="O31" s="1"/>
    </row>
    <row r="32" spans="1:23" x14ac:dyDescent="0.25">
      <c r="O32" s="1"/>
    </row>
    <row r="33" spans="15:15" x14ac:dyDescent="0.25">
      <c r="O33" s="1"/>
    </row>
    <row r="34" spans="15:15" x14ac:dyDescent="0.25">
      <c r="O34" s="1"/>
    </row>
    <row r="35" spans="15:15" x14ac:dyDescent="0.25">
      <c r="O35" s="1"/>
    </row>
    <row r="36" spans="15:15" x14ac:dyDescent="0.25">
      <c r="O36" s="1"/>
    </row>
    <row r="37" spans="15:15" x14ac:dyDescent="0.25">
      <c r="O37" s="1"/>
    </row>
    <row r="38" spans="15:15" x14ac:dyDescent="0.25">
      <c r="O38" s="1"/>
    </row>
    <row r="39" spans="15:15" x14ac:dyDescent="0.25">
      <c r="O39" s="1"/>
    </row>
    <row r="40" spans="15:15" x14ac:dyDescent="0.25">
      <c r="O40" s="1"/>
    </row>
    <row r="41" spans="15:15" x14ac:dyDescent="0.25">
      <c r="O41" s="1"/>
    </row>
    <row r="42" spans="15:15" x14ac:dyDescent="0.25">
      <c r="O42" s="1"/>
    </row>
    <row r="43" spans="15:15" x14ac:dyDescent="0.25">
      <c r="O43" s="1"/>
    </row>
    <row r="44" spans="15:15" x14ac:dyDescent="0.25">
      <c r="O44" s="1"/>
    </row>
    <row r="45" spans="15:15" x14ac:dyDescent="0.25">
      <c r="O45" s="1"/>
    </row>
    <row r="46" spans="15:15" x14ac:dyDescent="0.25">
      <c r="O46" s="1"/>
    </row>
    <row r="47" spans="15:15" x14ac:dyDescent="0.25">
      <c r="O47" s="1"/>
    </row>
    <row r="48" spans="15:15" x14ac:dyDescent="0.25">
      <c r="O48" s="1"/>
    </row>
    <row r="49" spans="15:15" x14ac:dyDescent="0.25">
      <c r="O49" s="1"/>
    </row>
    <row r="50" spans="15:15" x14ac:dyDescent="0.25">
      <c r="O50" s="1"/>
    </row>
    <row r="51" spans="15:15" x14ac:dyDescent="0.25">
      <c r="O51" s="1"/>
    </row>
    <row r="52" spans="15:15" x14ac:dyDescent="0.25">
      <c r="O52" s="1"/>
    </row>
    <row r="53" spans="15:15" x14ac:dyDescent="0.25">
      <c r="O53" s="1"/>
    </row>
    <row r="54" spans="15:15" x14ac:dyDescent="0.25">
      <c r="O54" s="1"/>
    </row>
    <row r="55" spans="15:15" x14ac:dyDescent="0.25">
      <c r="O55" s="1"/>
    </row>
    <row r="56" spans="15:15" x14ac:dyDescent="0.25">
      <c r="O56" s="1"/>
    </row>
    <row r="57" spans="15:15" x14ac:dyDescent="0.25">
      <c r="O57" s="1"/>
    </row>
    <row r="58" spans="15:15" x14ac:dyDescent="0.25">
      <c r="O58" s="1"/>
    </row>
    <row r="59" spans="15:15" x14ac:dyDescent="0.25">
      <c r="O59" s="1"/>
    </row>
    <row r="60" spans="15:15" x14ac:dyDescent="0.25">
      <c r="O60" s="1"/>
    </row>
    <row r="61" spans="15:15" x14ac:dyDescent="0.25">
      <c r="O61" s="1"/>
    </row>
    <row r="62" spans="15:15" x14ac:dyDescent="0.25">
      <c r="O62" s="1"/>
    </row>
    <row r="63" spans="15:15" x14ac:dyDescent="0.25">
      <c r="O63" s="1"/>
    </row>
    <row r="64" spans="15:15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</sheetData>
  <mergeCells count="3">
    <mergeCell ref="A1:G1"/>
    <mergeCell ref="I1:O1"/>
    <mergeCell ref="Q1:W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workbookViewId="0">
      <selection activeCell="A24" sqref="A24"/>
    </sheetView>
  </sheetViews>
  <sheetFormatPr defaultRowHeight="15" x14ac:dyDescent="0.25"/>
  <cols>
    <col min="1" max="1" width="12.85546875" style="24" bestFit="1" customWidth="1"/>
    <col min="2" max="2" width="12.5703125" style="29" bestFit="1" customWidth="1"/>
    <col min="3" max="3" width="13.85546875" style="29" bestFit="1" customWidth="1"/>
    <col min="4" max="4" width="13.42578125" style="29" bestFit="1" customWidth="1"/>
    <col min="5" max="5" width="12.28515625" style="29" bestFit="1" customWidth="1"/>
    <col min="6" max="6" width="16.42578125" style="24" bestFit="1" customWidth="1"/>
    <col min="7" max="7" width="11.85546875" style="29" bestFit="1" customWidth="1"/>
    <col min="8" max="8" width="9.85546875" style="29" bestFit="1" customWidth="1"/>
    <col min="9" max="9" width="2.7109375" style="24" customWidth="1"/>
    <col min="10" max="10" width="12.85546875" style="24" bestFit="1" customWidth="1"/>
    <col min="11" max="11" width="12.5703125" style="24" bestFit="1" customWidth="1"/>
    <col min="12" max="12" width="13.85546875" style="24" bestFit="1" customWidth="1"/>
    <col min="13" max="13" width="13.42578125" style="24" bestFit="1" customWidth="1"/>
    <col min="14" max="14" width="12.28515625" style="24" bestFit="1" customWidth="1"/>
    <col min="15" max="15" width="16.42578125" style="24" bestFit="1" customWidth="1"/>
    <col min="16" max="16" width="11.85546875" style="24" bestFit="1" customWidth="1"/>
    <col min="17" max="17" width="9.85546875" style="24" bestFit="1" customWidth="1"/>
    <col min="18" max="18" width="2.7109375" style="24" customWidth="1"/>
    <col min="19" max="19" width="12.85546875" style="24" bestFit="1" customWidth="1"/>
    <col min="20" max="20" width="12.5703125" style="29" bestFit="1" customWidth="1"/>
    <col min="21" max="21" width="13.85546875" style="29" bestFit="1" customWidth="1"/>
    <col min="22" max="22" width="13.42578125" style="29" bestFit="1" customWidth="1"/>
    <col min="23" max="23" width="12.28515625" style="29" bestFit="1" customWidth="1"/>
    <col min="24" max="24" width="16.42578125" style="24" bestFit="1" customWidth="1"/>
    <col min="25" max="25" width="11.85546875" style="29" bestFit="1" customWidth="1"/>
    <col min="26" max="26" width="2.7109375" style="24" customWidth="1"/>
    <col min="27" max="27" width="18.140625" style="24" bestFit="1" customWidth="1"/>
    <col min="28" max="28" width="8.140625" style="24" bestFit="1" customWidth="1"/>
    <col min="29" max="16384" width="9.140625" style="24"/>
  </cols>
  <sheetData>
    <row r="1" spans="1:28" x14ac:dyDescent="0.25">
      <c r="A1" s="39" t="s">
        <v>13</v>
      </c>
      <c r="B1" s="39"/>
      <c r="C1" s="39"/>
      <c r="D1" s="39"/>
      <c r="E1" s="39"/>
      <c r="F1" s="39"/>
      <c r="G1" s="39"/>
      <c r="H1" s="39"/>
      <c r="I1" s="14"/>
      <c r="J1" s="39" t="s">
        <v>38</v>
      </c>
      <c r="K1" s="39"/>
      <c r="L1" s="39"/>
      <c r="M1" s="39"/>
      <c r="N1" s="39"/>
      <c r="O1" s="39"/>
      <c r="P1" s="39"/>
      <c r="Q1" s="39"/>
      <c r="R1" s="14"/>
      <c r="S1" s="34" t="s">
        <v>99</v>
      </c>
      <c r="T1" s="34"/>
      <c r="U1" s="34"/>
      <c r="V1" s="34"/>
      <c r="W1" s="34"/>
      <c r="X1" s="34"/>
      <c r="Y1" s="35"/>
      <c r="Z1" s="22"/>
      <c r="AA1" s="2" t="s">
        <v>14</v>
      </c>
      <c r="AB1" s="23">
        <f>_xlfn.PERCENTILE.INC(H:H, 0.95)</f>
        <v>0.217</v>
      </c>
    </row>
    <row r="2" spans="1:28" x14ac:dyDescent="0.25">
      <c r="A2" s="15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16" t="s">
        <v>5</v>
      </c>
      <c r="G2" s="17" t="s">
        <v>6</v>
      </c>
      <c r="H2" s="16" t="s">
        <v>8</v>
      </c>
      <c r="I2" s="14"/>
      <c r="J2" s="15" t="s">
        <v>0</v>
      </c>
      <c r="K2" s="16" t="s">
        <v>1</v>
      </c>
      <c r="L2" s="16" t="s">
        <v>2</v>
      </c>
      <c r="M2" s="16" t="s">
        <v>3</v>
      </c>
      <c r="N2" s="16" t="s">
        <v>12</v>
      </c>
      <c r="O2" s="16" t="s">
        <v>5</v>
      </c>
      <c r="P2" s="17" t="s">
        <v>6</v>
      </c>
      <c r="Q2" s="16" t="s">
        <v>8</v>
      </c>
      <c r="R2" s="14"/>
      <c r="S2" s="25" t="s">
        <v>0</v>
      </c>
      <c r="T2" s="16" t="s">
        <v>1</v>
      </c>
      <c r="U2" s="16" t="s">
        <v>2</v>
      </c>
      <c r="V2" s="16" t="s">
        <v>3</v>
      </c>
      <c r="W2" s="16" t="s">
        <v>4</v>
      </c>
      <c r="X2" s="26" t="s">
        <v>5</v>
      </c>
      <c r="Y2" s="17" t="s">
        <v>6</v>
      </c>
      <c r="Z2" s="22"/>
    </row>
    <row r="3" spans="1:28" x14ac:dyDescent="0.25">
      <c r="A3" s="6" t="s">
        <v>77</v>
      </c>
      <c r="B3" s="20">
        <v>482902.97899999999</v>
      </c>
      <c r="C3" s="20">
        <v>456389.48100000003</v>
      </c>
      <c r="D3" s="20">
        <v>96.388000000000005</v>
      </c>
      <c r="E3" s="20">
        <v>96.605000000000004</v>
      </c>
      <c r="F3" s="9" t="s">
        <v>98</v>
      </c>
      <c r="G3" s="8">
        <v>0.217</v>
      </c>
      <c r="H3" s="9">
        <f>ABS(Table3[[#This Row],[DeltaZ]])</f>
        <v>0.217</v>
      </c>
      <c r="I3" s="14"/>
      <c r="J3" s="6" t="s">
        <v>77</v>
      </c>
      <c r="K3" s="20">
        <v>482902.97899999999</v>
      </c>
      <c r="L3" s="20">
        <v>456389.48100000003</v>
      </c>
      <c r="M3" s="20">
        <v>96.388000000000005</v>
      </c>
      <c r="N3" s="20">
        <v>96.616</v>
      </c>
      <c r="O3" s="9" t="s">
        <v>98</v>
      </c>
      <c r="P3" s="8">
        <f>Table37[[#This Row],[DEMZ]]-Table37[[#This Row],[KnownZ]]</f>
        <v>0.22799999999999443</v>
      </c>
      <c r="Q3" s="9">
        <f>ABS(Table37[[#This Row],[DeltaZ]])</f>
        <v>0.22799999999999443</v>
      </c>
      <c r="R3" s="14"/>
      <c r="S3" s="6" t="s">
        <v>77</v>
      </c>
      <c r="T3" s="20">
        <v>482902.97899999999</v>
      </c>
      <c r="U3" s="20">
        <v>456389.48100000003</v>
      </c>
      <c r="V3" s="20">
        <v>96.388000000000005</v>
      </c>
      <c r="W3" s="20">
        <v>96.605000000000004</v>
      </c>
      <c r="X3" s="9" t="s">
        <v>98</v>
      </c>
      <c r="Y3" s="8">
        <v>0.217</v>
      </c>
      <c r="Z3" s="22"/>
    </row>
    <row r="4" spans="1:28" x14ac:dyDescent="0.25">
      <c r="A4" s="6" t="s">
        <v>78</v>
      </c>
      <c r="B4" s="20">
        <v>554413.68900000001</v>
      </c>
      <c r="C4" s="20">
        <v>478864.74599999998</v>
      </c>
      <c r="D4" s="20">
        <v>133.76</v>
      </c>
      <c r="E4" s="20">
        <v>133.62299999999999</v>
      </c>
      <c r="F4" s="9" t="s">
        <v>98</v>
      </c>
      <c r="G4" s="8">
        <v>-0.13700000000000001</v>
      </c>
      <c r="H4" s="9">
        <f>ABS(Table3[[#This Row],[DeltaZ]])</f>
        <v>0.13700000000000001</v>
      </c>
      <c r="I4" s="14"/>
      <c r="J4" s="6" t="s">
        <v>78</v>
      </c>
      <c r="K4" s="20">
        <v>554413.68900000001</v>
      </c>
      <c r="L4" s="20">
        <v>478864.74599999998</v>
      </c>
      <c r="M4" s="20">
        <v>133.76</v>
      </c>
      <c r="N4" s="20">
        <v>133.61799999999999</v>
      </c>
      <c r="O4" s="9" t="s">
        <v>98</v>
      </c>
      <c r="P4" s="8">
        <f>Table37[[#This Row],[DEMZ]]-Table37[[#This Row],[KnownZ]]</f>
        <v>-0.14199999999999591</v>
      </c>
      <c r="Q4" s="9">
        <f>ABS(Table37[[#This Row],[DeltaZ]])</f>
        <v>0.14199999999999591</v>
      </c>
      <c r="R4" s="14"/>
      <c r="S4" s="6" t="s">
        <v>92</v>
      </c>
      <c r="T4" s="9">
        <v>609473.06400000001</v>
      </c>
      <c r="U4" s="9">
        <v>390716.85700000002</v>
      </c>
      <c r="V4" s="9">
        <v>3.1989999999999998</v>
      </c>
      <c r="W4" s="9">
        <v>3.492</v>
      </c>
      <c r="X4" s="9" t="s">
        <v>98</v>
      </c>
      <c r="Y4" s="9">
        <v>0.29299999999999998</v>
      </c>
      <c r="Z4" s="22"/>
    </row>
    <row r="5" spans="1:28" x14ac:dyDescent="0.25">
      <c r="A5" s="6" t="s">
        <v>79</v>
      </c>
      <c r="B5" s="20">
        <v>601901.77899999998</v>
      </c>
      <c r="C5" s="20">
        <v>464947.62300000002</v>
      </c>
      <c r="D5" s="20">
        <v>41.863999999999997</v>
      </c>
      <c r="E5" s="20">
        <v>41.796999999999997</v>
      </c>
      <c r="F5" s="9" t="s">
        <v>98</v>
      </c>
      <c r="G5" s="8">
        <v>-6.7000000000000004E-2</v>
      </c>
      <c r="H5" s="9">
        <f>ABS(Table3[[#This Row],[DeltaZ]])</f>
        <v>6.7000000000000004E-2</v>
      </c>
      <c r="I5" s="14"/>
      <c r="J5" s="6" t="s">
        <v>79</v>
      </c>
      <c r="K5" s="20">
        <v>601901.77899999998</v>
      </c>
      <c r="L5" s="20">
        <v>464947.62300000002</v>
      </c>
      <c r="M5" s="20">
        <v>41.863999999999997</v>
      </c>
      <c r="N5" s="20">
        <v>41.798999999999999</v>
      </c>
      <c r="O5" s="9" t="s">
        <v>98</v>
      </c>
      <c r="P5" s="8">
        <f>Table37[[#This Row],[DEMZ]]-Table37[[#This Row],[KnownZ]]</f>
        <v>-6.4999999999997726E-2</v>
      </c>
      <c r="Q5" s="9">
        <f>ABS(Table37[[#This Row],[DeltaZ]])</f>
        <v>6.4999999999997726E-2</v>
      </c>
      <c r="R5" s="14"/>
      <c r="S5" s="6"/>
      <c r="T5" s="20"/>
      <c r="U5" s="20"/>
      <c r="V5" s="20"/>
      <c r="W5" s="20"/>
      <c r="X5" s="20"/>
      <c r="Y5" s="20"/>
      <c r="Z5" s="22"/>
    </row>
    <row r="6" spans="1:28" x14ac:dyDescent="0.25">
      <c r="A6" s="6" t="s">
        <v>80</v>
      </c>
      <c r="B6" s="20">
        <v>528643.83600000001</v>
      </c>
      <c r="C6" s="20">
        <v>405533.96600000001</v>
      </c>
      <c r="D6" s="20">
        <v>136.11099999999999</v>
      </c>
      <c r="E6" s="20">
        <v>135.994</v>
      </c>
      <c r="F6" s="9" t="s">
        <v>98</v>
      </c>
      <c r="G6" s="8">
        <v>-0.11700000000000001</v>
      </c>
      <c r="H6" s="9">
        <f>ABS(Table3[[#This Row],[DeltaZ]])</f>
        <v>0.11700000000000001</v>
      </c>
      <c r="I6" s="14"/>
      <c r="J6" s="6" t="s">
        <v>80</v>
      </c>
      <c r="K6" s="20">
        <v>528643.83600000001</v>
      </c>
      <c r="L6" s="20">
        <v>405533.96600000001</v>
      </c>
      <c r="M6" s="20">
        <v>136.11099999999999</v>
      </c>
      <c r="N6" s="20">
        <v>135.95699999999999</v>
      </c>
      <c r="O6" s="9" t="s">
        <v>98</v>
      </c>
      <c r="P6" s="8">
        <f>Table37[[#This Row],[DEMZ]]-Table37[[#This Row],[KnownZ]]</f>
        <v>-0.15399999999999636</v>
      </c>
      <c r="Q6" s="9">
        <f>ABS(Table37[[#This Row],[DeltaZ]])</f>
        <v>0.15399999999999636</v>
      </c>
      <c r="R6" s="14"/>
      <c r="S6" s="6"/>
      <c r="T6" s="20"/>
      <c r="U6" s="20"/>
      <c r="V6" s="20"/>
      <c r="W6" s="20"/>
      <c r="X6" s="20"/>
      <c r="Y6" s="20"/>
      <c r="Z6" s="22"/>
    </row>
    <row r="7" spans="1:28" x14ac:dyDescent="0.25">
      <c r="A7" s="6" t="s">
        <v>81</v>
      </c>
      <c r="B7" s="20">
        <v>528643.86199999996</v>
      </c>
      <c r="C7" s="20">
        <v>405533.96600000001</v>
      </c>
      <c r="D7" s="20">
        <v>136.12100000000001</v>
      </c>
      <c r="E7" s="20">
        <v>135.99199999999999</v>
      </c>
      <c r="F7" s="9" t="s">
        <v>98</v>
      </c>
      <c r="G7" s="8">
        <v>-0.129</v>
      </c>
      <c r="H7" s="9">
        <f>ABS(Table3[[#This Row],[DeltaZ]])</f>
        <v>0.129</v>
      </c>
      <c r="I7" s="14"/>
      <c r="J7" s="6" t="s">
        <v>81</v>
      </c>
      <c r="K7" s="20">
        <v>528643.86199999996</v>
      </c>
      <c r="L7" s="20">
        <v>405533.96600000001</v>
      </c>
      <c r="M7" s="20">
        <v>136.12100000000001</v>
      </c>
      <c r="N7" s="20">
        <v>135.95699999999999</v>
      </c>
      <c r="O7" s="9" t="s">
        <v>98</v>
      </c>
      <c r="P7" s="8">
        <f>Table37[[#This Row],[DEMZ]]-Table37[[#This Row],[KnownZ]]</f>
        <v>-0.16400000000001569</v>
      </c>
      <c r="Q7" s="9">
        <f>ABS(Table37[[#This Row],[DeltaZ]])</f>
        <v>0.16400000000001569</v>
      </c>
      <c r="R7" s="14"/>
      <c r="S7" s="6"/>
      <c r="T7" s="20"/>
      <c r="U7" s="20"/>
      <c r="V7" s="20"/>
      <c r="W7" s="20"/>
      <c r="X7" s="20"/>
      <c r="Y7" s="20"/>
      <c r="Z7" s="22"/>
    </row>
    <row r="8" spans="1:28" x14ac:dyDescent="0.25">
      <c r="A8" s="6" t="s">
        <v>82</v>
      </c>
      <c r="B8" s="20">
        <v>578630.56799999997</v>
      </c>
      <c r="C8" s="20">
        <v>416501.598</v>
      </c>
      <c r="D8" s="20">
        <v>57.029000000000003</v>
      </c>
      <c r="E8" s="20">
        <v>56.957999999999998</v>
      </c>
      <c r="F8" s="9" t="s">
        <v>98</v>
      </c>
      <c r="G8" s="8">
        <v>-7.0999999999999994E-2</v>
      </c>
      <c r="H8" s="9">
        <f>ABS(Table3[[#This Row],[DeltaZ]])</f>
        <v>7.0999999999999994E-2</v>
      </c>
      <c r="I8" s="14"/>
      <c r="J8" s="6" t="s">
        <v>82</v>
      </c>
      <c r="K8" s="20">
        <v>578630.56799999997</v>
      </c>
      <c r="L8" s="20">
        <v>416501.598</v>
      </c>
      <c r="M8" s="20">
        <v>57.029000000000003</v>
      </c>
      <c r="N8" s="20">
        <v>56.994</v>
      </c>
      <c r="O8" s="9" t="s">
        <v>98</v>
      </c>
      <c r="P8" s="8">
        <f>Table37[[#This Row],[DEMZ]]-Table37[[#This Row],[KnownZ]]</f>
        <v>-3.5000000000003695E-2</v>
      </c>
      <c r="Q8" s="9">
        <f>ABS(Table37[[#This Row],[DeltaZ]])</f>
        <v>3.5000000000003695E-2</v>
      </c>
      <c r="R8" s="14"/>
      <c r="S8" s="6"/>
      <c r="T8" s="20"/>
      <c r="U8" s="20"/>
      <c r="V8" s="20"/>
      <c r="W8" s="20"/>
      <c r="X8" s="20"/>
      <c r="Y8" s="20"/>
      <c r="Z8" s="22"/>
    </row>
    <row r="9" spans="1:28" x14ac:dyDescent="0.25">
      <c r="A9" s="6" t="s">
        <v>83</v>
      </c>
      <c r="B9" s="20">
        <v>618726.88899999997</v>
      </c>
      <c r="C9" s="20">
        <v>450007.32799999998</v>
      </c>
      <c r="D9" s="20">
        <v>3.1629999999999998</v>
      </c>
      <c r="E9" s="20">
        <v>3.3010000000000002</v>
      </c>
      <c r="F9" s="9" t="s">
        <v>98</v>
      </c>
      <c r="G9" s="8">
        <v>0.13800000000000001</v>
      </c>
      <c r="H9" s="9">
        <f>ABS(Table3[[#This Row],[DeltaZ]])</f>
        <v>0.13800000000000001</v>
      </c>
      <c r="I9" s="14"/>
      <c r="J9" s="6" t="s">
        <v>83</v>
      </c>
      <c r="K9" s="20">
        <v>618726.88899999997</v>
      </c>
      <c r="L9" s="20">
        <v>450007.32799999998</v>
      </c>
      <c r="M9" s="20">
        <v>3.1629999999999998</v>
      </c>
      <c r="N9" s="20">
        <v>3.319</v>
      </c>
      <c r="O9" s="9" t="s">
        <v>98</v>
      </c>
      <c r="P9" s="8">
        <f>Table37[[#This Row],[DEMZ]]-Table37[[#This Row],[KnownZ]]</f>
        <v>0.15600000000000014</v>
      </c>
      <c r="Q9" s="9">
        <f>ABS(Table37[[#This Row],[DeltaZ]])</f>
        <v>0.15600000000000014</v>
      </c>
      <c r="R9" s="14"/>
      <c r="S9" s="6"/>
      <c r="T9" s="20"/>
      <c r="U9" s="20"/>
      <c r="V9" s="20"/>
      <c r="W9" s="20"/>
      <c r="X9" s="20"/>
      <c r="Y9" s="20"/>
      <c r="Z9" s="22"/>
    </row>
    <row r="10" spans="1:28" x14ac:dyDescent="0.25">
      <c r="A10" s="6" t="s">
        <v>84</v>
      </c>
      <c r="B10" s="20">
        <v>601812.44999999995</v>
      </c>
      <c r="C10" s="20">
        <v>338478.93599999999</v>
      </c>
      <c r="D10" s="20">
        <v>4.8570000000000002</v>
      </c>
      <c r="E10" s="20">
        <v>4.8150000000000004</v>
      </c>
      <c r="F10" s="9" t="s">
        <v>98</v>
      </c>
      <c r="G10" s="8">
        <v>-4.2000000000000003E-2</v>
      </c>
      <c r="H10" s="9">
        <f>ABS(Table3[[#This Row],[DeltaZ]])</f>
        <v>4.2000000000000003E-2</v>
      </c>
      <c r="I10" s="14"/>
      <c r="J10" s="6" t="s">
        <v>84</v>
      </c>
      <c r="K10" s="20">
        <v>601812.44999999995</v>
      </c>
      <c r="L10" s="20">
        <v>338478.93599999999</v>
      </c>
      <c r="M10" s="20">
        <v>4.8570000000000002</v>
      </c>
      <c r="N10" s="20">
        <v>4.8049999999999997</v>
      </c>
      <c r="O10" s="9" t="s">
        <v>98</v>
      </c>
      <c r="P10" s="8">
        <f>Table37[[#This Row],[DEMZ]]-Table37[[#This Row],[KnownZ]]</f>
        <v>-5.200000000000049E-2</v>
      </c>
      <c r="Q10" s="9">
        <f>ABS(Table37[[#This Row],[DeltaZ]])</f>
        <v>5.200000000000049E-2</v>
      </c>
      <c r="R10" s="14"/>
      <c r="S10" s="6"/>
      <c r="T10" s="20"/>
      <c r="U10" s="20"/>
      <c r="V10" s="20"/>
      <c r="W10" s="20"/>
      <c r="X10" s="20"/>
      <c r="Y10" s="20"/>
      <c r="Z10" s="22"/>
    </row>
    <row r="11" spans="1:28" x14ac:dyDescent="0.25">
      <c r="A11" s="6" t="s">
        <v>85</v>
      </c>
      <c r="B11" s="20">
        <v>542057.71400000004</v>
      </c>
      <c r="C11" s="20">
        <v>339706.03499999997</v>
      </c>
      <c r="D11" s="20">
        <v>140.649</v>
      </c>
      <c r="E11" s="20">
        <v>140.55099999999999</v>
      </c>
      <c r="F11" s="9" t="s">
        <v>98</v>
      </c>
      <c r="G11" s="8">
        <v>-9.8000000000000004E-2</v>
      </c>
      <c r="H11" s="9">
        <f>ABS(Table3[[#This Row],[DeltaZ]])</f>
        <v>9.8000000000000004E-2</v>
      </c>
      <c r="I11" s="14"/>
      <c r="J11" s="6" t="s">
        <v>85</v>
      </c>
      <c r="K11" s="20">
        <v>542057.71400000004</v>
      </c>
      <c r="L11" s="20">
        <v>339706.03499999997</v>
      </c>
      <c r="M11" s="20">
        <v>140.649</v>
      </c>
      <c r="N11" s="20">
        <v>140.56399999999999</v>
      </c>
      <c r="O11" s="9" t="s">
        <v>98</v>
      </c>
      <c r="P11" s="8">
        <f>Table37[[#This Row],[DEMZ]]-Table37[[#This Row],[KnownZ]]</f>
        <v>-8.5000000000007958E-2</v>
      </c>
      <c r="Q11" s="9">
        <f>ABS(Table37[[#This Row],[DeltaZ]])</f>
        <v>8.5000000000007958E-2</v>
      </c>
      <c r="R11" s="14"/>
      <c r="S11" s="6"/>
      <c r="T11" s="20"/>
      <c r="U11" s="20"/>
      <c r="V11" s="20"/>
      <c r="W11" s="20"/>
      <c r="X11" s="20"/>
      <c r="Y11" s="20"/>
      <c r="Z11" s="27"/>
    </row>
    <row r="12" spans="1:28" x14ac:dyDescent="0.25">
      <c r="A12" s="6" t="s">
        <v>86</v>
      </c>
      <c r="B12" s="20">
        <v>535194.91</v>
      </c>
      <c r="C12" s="20">
        <v>280681.685</v>
      </c>
      <c r="D12" s="20">
        <v>14.372999999999999</v>
      </c>
      <c r="E12" s="20">
        <v>14.273</v>
      </c>
      <c r="F12" s="9" t="s">
        <v>98</v>
      </c>
      <c r="G12" s="8">
        <v>-0.1</v>
      </c>
      <c r="H12" s="9">
        <f>ABS(Table3[[#This Row],[DeltaZ]])</f>
        <v>0.1</v>
      </c>
      <c r="I12" s="14"/>
      <c r="J12" s="6" t="s">
        <v>86</v>
      </c>
      <c r="K12" s="20">
        <v>535194.91</v>
      </c>
      <c r="L12" s="20">
        <v>280681.685</v>
      </c>
      <c r="M12" s="20">
        <v>14.372999999999999</v>
      </c>
      <c r="N12" s="20">
        <v>14.287000000000001</v>
      </c>
      <c r="O12" s="9" t="s">
        <v>98</v>
      </c>
      <c r="P12" s="8">
        <f>Table37[[#This Row],[DEMZ]]-Table37[[#This Row],[KnownZ]]</f>
        <v>-8.5999999999998522E-2</v>
      </c>
      <c r="Q12" s="9">
        <f>ABS(Table37[[#This Row],[DeltaZ]])</f>
        <v>8.5999999999998522E-2</v>
      </c>
      <c r="R12" s="14"/>
      <c r="S12" s="6"/>
      <c r="T12" s="20"/>
      <c r="U12" s="20"/>
      <c r="V12" s="20"/>
      <c r="W12" s="20"/>
      <c r="X12" s="20"/>
      <c r="Y12" s="20"/>
      <c r="Z12" s="27"/>
    </row>
    <row r="13" spans="1:28" x14ac:dyDescent="0.25">
      <c r="A13" s="6" t="s">
        <v>87</v>
      </c>
      <c r="B13" s="20">
        <v>565585.68500000006</v>
      </c>
      <c r="C13" s="20">
        <v>267654.02500000002</v>
      </c>
      <c r="D13" s="20">
        <v>3.1190000000000002</v>
      </c>
      <c r="E13" s="20">
        <v>3.2090000000000001</v>
      </c>
      <c r="F13" s="9" t="s">
        <v>98</v>
      </c>
      <c r="G13" s="8">
        <v>0.09</v>
      </c>
      <c r="H13" s="9">
        <f>ABS(Table3[[#This Row],[DeltaZ]])</f>
        <v>0.09</v>
      </c>
      <c r="I13" s="14"/>
      <c r="J13" s="6" t="s">
        <v>87</v>
      </c>
      <c r="K13" s="20">
        <v>565585.68500000006</v>
      </c>
      <c r="L13" s="20">
        <v>267654.02500000002</v>
      </c>
      <c r="M13" s="20">
        <v>3.1190000000000002</v>
      </c>
      <c r="N13" s="20">
        <v>3.2080000000000002</v>
      </c>
      <c r="O13" s="9" t="s">
        <v>98</v>
      </c>
      <c r="P13" s="8">
        <f>Table37[[#This Row],[DEMZ]]-Table37[[#This Row],[KnownZ]]</f>
        <v>8.8999999999999968E-2</v>
      </c>
      <c r="Q13" s="9">
        <f>ABS(Table37[[#This Row],[DeltaZ]])</f>
        <v>8.8999999999999968E-2</v>
      </c>
      <c r="R13" s="14"/>
      <c r="S13" s="6"/>
      <c r="T13" s="20"/>
      <c r="U13" s="20"/>
      <c r="V13" s="20"/>
      <c r="W13" s="20"/>
      <c r="X13" s="20"/>
      <c r="Y13" s="20"/>
      <c r="Z13" s="27"/>
    </row>
    <row r="14" spans="1:28" x14ac:dyDescent="0.25">
      <c r="A14" s="6" t="s">
        <v>88</v>
      </c>
      <c r="B14" s="9">
        <v>531024.40800000005</v>
      </c>
      <c r="C14" s="9">
        <v>448712.11599999998</v>
      </c>
      <c r="D14" s="9">
        <v>102.866</v>
      </c>
      <c r="E14" s="9">
        <v>102.846</v>
      </c>
      <c r="F14" s="9" t="s">
        <v>98</v>
      </c>
      <c r="G14" s="9">
        <v>-0.02</v>
      </c>
      <c r="H14" s="9">
        <f>ABS(Table3[[#This Row],[DeltaZ]])</f>
        <v>0.02</v>
      </c>
      <c r="I14" s="14"/>
      <c r="J14" s="6" t="s">
        <v>88</v>
      </c>
      <c r="K14" s="9">
        <v>531024.40800000005</v>
      </c>
      <c r="L14" s="9">
        <v>448712.11599999998</v>
      </c>
      <c r="M14" s="9">
        <v>102.866</v>
      </c>
      <c r="N14" s="9">
        <v>102.855</v>
      </c>
      <c r="O14" s="9" t="s">
        <v>98</v>
      </c>
      <c r="P14" s="9">
        <f>Table37[[#This Row],[DEMZ]]-Table37[[#This Row],[KnownZ]]</f>
        <v>-1.099999999999568E-2</v>
      </c>
      <c r="Q14" s="9">
        <f>ABS(Table37[[#This Row],[DeltaZ]])</f>
        <v>1.099999999999568E-2</v>
      </c>
      <c r="R14" s="14"/>
      <c r="S14" s="6"/>
      <c r="T14" s="20"/>
      <c r="U14" s="20"/>
      <c r="V14" s="20"/>
      <c r="W14" s="20"/>
      <c r="X14" s="28"/>
      <c r="Y14" s="20"/>
      <c r="Z14" s="27"/>
    </row>
    <row r="15" spans="1:28" x14ac:dyDescent="0.25">
      <c r="A15" s="6" t="s">
        <v>89</v>
      </c>
      <c r="B15" s="9">
        <v>579382.65500000003</v>
      </c>
      <c r="C15" s="9">
        <v>451615.016</v>
      </c>
      <c r="D15" s="9">
        <v>44.265000000000001</v>
      </c>
      <c r="E15" s="9">
        <v>44.286999999999999</v>
      </c>
      <c r="F15" s="9" t="s">
        <v>98</v>
      </c>
      <c r="G15" s="9">
        <v>2.1999999999999999E-2</v>
      </c>
      <c r="H15" s="9">
        <f>ABS(Table3[[#This Row],[DeltaZ]])</f>
        <v>2.1999999999999999E-2</v>
      </c>
      <c r="I15" s="14"/>
      <c r="J15" s="6" t="s">
        <v>89</v>
      </c>
      <c r="K15" s="9">
        <v>579382.65500000003</v>
      </c>
      <c r="L15" s="9">
        <v>451615.016</v>
      </c>
      <c r="M15" s="9">
        <v>44.265000000000001</v>
      </c>
      <c r="N15" s="9">
        <v>44.286999999999999</v>
      </c>
      <c r="O15" s="9" t="s">
        <v>98</v>
      </c>
      <c r="P15" s="9">
        <f>Table37[[#This Row],[DEMZ]]-Table37[[#This Row],[KnownZ]]</f>
        <v>2.1999999999998465E-2</v>
      </c>
      <c r="Q15" s="9">
        <f>ABS(Table37[[#This Row],[DeltaZ]])</f>
        <v>2.1999999999998465E-2</v>
      </c>
      <c r="R15" s="14"/>
      <c r="S15" s="6"/>
      <c r="T15" s="20"/>
      <c r="U15" s="20"/>
      <c r="V15" s="20"/>
      <c r="W15" s="20"/>
      <c r="X15" s="28"/>
      <c r="Y15" s="20"/>
      <c r="Z15" s="27"/>
    </row>
    <row r="16" spans="1:28" x14ac:dyDescent="0.25">
      <c r="A16" s="6" t="s">
        <v>90</v>
      </c>
      <c r="B16" s="9">
        <v>525200.06999999995</v>
      </c>
      <c r="C16" s="9">
        <v>371128.28100000002</v>
      </c>
      <c r="D16" s="9">
        <v>151.559</v>
      </c>
      <c r="E16" s="9">
        <v>151.35499999999999</v>
      </c>
      <c r="F16" s="9" t="s">
        <v>98</v>
      </c>
      <c r="G16" s="9">
        <v>-0.20399999999999999</v>
      </c>
      <c r="H16" s="9">
        <f>ABS(Table3[[#This Row],[DeltaZ]])</f>
        <v>0.20399999999999999</v>
      </c>
      <c r="I16" s="14"/>
      <c r="J16" s="6" t="s">
        <v>90</v>
      </c>
      <c r="K16" s="9">
        <v>525200.06999999995</v>
      </c>
      <c r="L16" s="9">
        <v>371128.28100000002</v>
      </c>
      <c r="M16" s="9">
        <v>151.559</v>
      </c>
      <c r="N16" s="9">
        <v>151.34100000000001</v>
      </c>
      <c r="O16" s="9" t="s">
        <v>98</v>
      </c>
      <c r="P16" s="9">
        <f>Table37[[#This Row],[DEMZ]]-Table37[[#This Row],[KnownZ]]</f>
        <v>-0.21799999999998931</v>
      </c>
      <c r="Q16" s="9">
        <f>ABS(Table37[[#This Row],[DeltaZ]])</f>
        <v>0.21799999999998931</v>
      </c>
      <c r="R16" s="14"/>
      <c r="S16" s="6"/>
      <c r="T16" s="20"/>
      <c r="U16" s="20"/>
      <c r="V16" s="20"/>
      <c r="W16" s="20"/>
      <c r="X16" s="28"/>
      <c r="Y16" s="20"/>
      <c r="Z16" s="27"/>
    </row>
    <row r="17" spans="1:26" x14ac:dyDescent="0.25">
      <c r="A17" s="6" t="s">
        <v>91</v>
      </c>
      <c r="B17" s="9">
        <v>575821.59400000004</v>
      </c>
      <c r="C17" s="9">
        <v>362007.87300000002</v>
      </c>
      <c r="D17" s="9">
        <v>7.681</v>
      </c>
      <c r="E17" s="9">
        <v>7.6159999999999997</v>
      </c>
      <c r="F17" s="9" t="s">
        <v>98</v>
      </c>
      <c r="G17" s="9">
        <v>-6.5000000000000002E-2</v>
      </c>
      <c r="H17" s="9">
        <f>ABS(Table3[[#This Row],[DeltaZ]])</f>
        <v>6.5000000000000002E-2</v>
      </c>
      <c r="I17" s="14"/>
      <c r="J17" s="6" t="s">
        <v>91</v>
      </c>
      <c r="K17" s="9">
        <v>575821.59400000004</v>
      </c>
      <c r="L17" s="9">
        <v>362007.87300000002</v>
      </c>
      <c r="M17" s="9">
        <v>7.681</v>
      </c>
      <c r="N17" s="9">
        <v>7.5890000000000004</v>
      </c>
      <c r="O17" s="9" t="s">
        <v>98</v>
      </c>
      <c r="P17" s="9">
        <f>Table37[[#This Row],[DEMZ]]-Table37[[#This Row],[KnownZ]]</f>
        <v>-9.1999999999999638E-2</v>
      </c>
      <c r="Q17" s="9">
        <f>ABS(Table37[[#This Row],[DeltaZ]])</f>
        <v>9.1999999999999638E-2</v>
      </c>
      <c r="R17" s="14"/>
      <c r="S17" s="6"/>
      <c r="T17" s="20"/>
      <c r="U17" s="20"/>
      <c r="V17" s="20"/>
      <c r="W17" s="20"/>
      <c r="X17" s="20"/>
      <c r="Y17" s="20"/>
      <c r="Z17" s="27"/>
    </row>
    <row r="18" spans="1:26" x14ac:dyDescent="0.25">
      <c r="A18" s="6" t="s">
        <v>92</v>
      </c>
      <c r="B18" s="9">
        <v>609473.06400000001</v>
      </c>
      <c r="C18" s="9">
        <v>390716.85700000002</v>
      </c>
      <c r="D18" s="9">
        <v>3.1989999999999998</v>
      </c>
      <c r="E18" s="9">
        <v>3.492</v>
      </c>
      <c r="F18" s="9" t="s">
        <v>98</v>
      </c>
      <c r="G18" s="9">
        <v>0.29299999999999998</v>
      </c>
      <c r="H18" s="9">
        <f>ABS(Table3[[#This Row],[DeltaZ]])</f>
        <v>0.29299999999999998</v>
      </c>
      <c r="I18" s="14"/>
      <c r="J18" s="6" t="s">
        <v>92</v>
      </c>
      <c r="K18" s="9">
        <v>609473.06400000001</v>
      </c>
      <c r="L18" s="9">
        <v>390716.85700000002</v>
      </c>
      <c r="M18" s="9">
        <v>3.1989999999999998</v>
      </c>
      <c r="N18" s="9">
        <v>3.4929999999999999</v>
      </c>
      <c r="O18" s="9" t="s">
        <v>98</v>
      </c>
      <c r="P18" s="9">
        <f>Table37[[#This Row],[DEMZ]]-Table37[[#This Row],[KnownZ]]</f>
        <v>0.29400000000000004</v>
      </c>
      <c r="Q18" s="9">
        <f>ABS(Table37[[#This Row],[DeltaZ]])</f>
        <v>0.29400000000000004</v>
      </c>
      <c r="R18" s="14"/>
      <c r="S18" s="6"/>
      <c r="T18" s="20"/>
      <c r="U18" s="20"/>
      <c r="V18" s="20"/>
      <c r="W18" s="20"/>
      <c r="X18" s="20"/>
      <c r="Y18" s="20"/>
      <c r="Z18" s="27"/>
    </row>
    <row r="19" spans="1:26" x14ac:dyDescent="0.25">
      <c r="A19" s="6" t="s">
        <v>93</v>
      </c>
      <c r="B19" s="9">
        <v>558787.27599999995</v>
      </c>
      <c r="C19" s="9">
        <v>410409.00099999999</v>
      </c>
      <c r="D19" s="9">
        <v>39.933999999999997</v>
      </c>
      <c r="E19" s="9">
        <v>39.843000000000004</v>
      </c>
      <c r="F19" s="9" t="s">
        <v>98</v>
      </c>
      <c r="G19" s="9">
        <v>-9.0999999999999998E-2</v>
      </c>
      <c r="H19" s="9">
        <f>ABS(Table3[[#This Row],[DeltaZ]])</f>
        <v>9.0999999999999998E-2</v>
      </c>
      <c r="I19" s="14"/>
      <c r="J19" s="6" t="s">
        <v>93</v>
      </c>
      <c r="K19" s="9">
        <v>558787.27599999995</v>
      </c>
      <c r="L19" s="9">
        <v>410409.00099999999</v>
      </c>
      <c r="M19" s="9">
        <v>39.933999999999997</v>
      </c>
      <c r="N19" s="9">
        <v>39.848999999999997</v>
      </c>
      <c r="O19" s="9" t="s">
        <v>98</v>
      </c>
      <c r="P19" s="9">
        <f>Table37[[#This Row],[DEMZ]]-Table37[[#This Row],[KnownZ]]</f>
        <v>-8.5000000000000853E-2</v>
      </c>
      <c r="Q19" s="9">
        <f>ABS(Table37[[#This Row],[DeltaZ]])</f>
        <v>8.5000000000000853E-2</v>
      </c>
      <c r="R19" s="14"/>
      <c r="S19" s="6"/>
      <c r="T19" s="20"/>
      <c r="U19" s="20"/>
      <c r="V19" s="20"/>
      <c r="W19" s="20"/>
      <c r="X19" s="20"/>
      <c r="Y19" s="20"/>
      <c r="Z19" s="27"/>
    </row>
    <row r="20" spans="1:26" x14ac:dyDescent="0.25">
      <c r="A20" s="6" t="s">
        <v>94</v>
      </c>
      <c r="B20" s="9">
        <v>555552.18799999997</v>
      </c>
      <c r="C20" s="9">
        <v>307340.31</v>
      </c>
      <c r="D20" s="9">
        <v>26.542999999999999</v>
      </c>
      <c r="E20" s="9">
        <v>26.507999999999999</v>
      </c>
      <c r="F20" s="9" t="s">
        <v>98</v>
      </c>
      <c r="G20" s="9">
        <v>-3.5000000000000003E-2</v>
      </c>
      <c r="H20" s="9">
        <f>ABS(Table3[[#This Row],[DeltaZ]])</f>
        <v>3.5000000000000003E-2</v>
      </c>
      <c r="I20" s="14"/>
      <c r="J20" s="6" t="s">
        <v>94</v>
      </c>
      <c r="K20" s="9">
        <v>555552.18799999997</v>
      </c>
      <c r="L20" s="9">
        <v>307340.31</v>
      </c>
      <c r="M20" s="9">
        <v>26.542999999999999</v>
      </c>
      <c r="N20" s="9">
        <v>26.495999999999999</v>
      </c>
      <c r="O20" s="9" t="s">
        <v>98</v>
      </c>
      <c r="P20" s="9">
        <f>Table37[[#This Row],[DEMZ]]-Table37[[#This Row],[KnownZ]]</f>
        <v>-4.7000000000000597E-2</v>
      </c>
      <c r="Q20" s="9">
        <f>ABS(Table37[[#This Row],[DeltaZ]])</f>
        <v>4.7000000000000597E-2</v>
      </c>
      <c r="R20" s="14"/>
      <c r="S20" s="6"/>
      <c r="T20" s="20"/>
      <c r="U20" s="20"/>
      <c r="V20" s="20"/>
      <c r="W20" s="20"/>
      <c r="X20" s="28"/>
      <c r="Y20" s="20"/>
      <c r="Z20" s="27"/>
    </row>
    <row r="21" spans="1:26" x14ac:dyDescent="0.25">
      <c r="A21" s="6" t="s">
        <v>95</v>
      </c>
      <c r="B21" s="9">
        <v>528433.74100000004</v>
      </c>
      <c r="C21" s="9">
        <v>267723.946</v>
      </c>
      <c r="D21" s="9">
        <v>6.2409999999999997</v>
      </c>
      <c r="E21" s="9">
        <v>6.2130000000000001</v>
      </c>
      <c r="F21" s="9" t="s">
        <v>98</v>
      </c>
      <c r="G21" s="9">
        <v>-2.8000000000000001E-2</v>
      </c>
      <c r="H21" s="9">
        <f>ABS(Table3[[#This Row],[DeltaZ]])</f>
        <v>2.8000000000000001E-2</v>
      </c>
      <c r="I21" s="14"/>
      <c r="J21" s="6" t="s">
        <v>95</v>
      </c>
      <c r="K21" s="9">
        <v>528433.74100000004</v>
      </c>
      <c r="L21" s="9">
        <v>267723.946</v>
      </c>
      <c r="M21" s="9">
        <v>6.2409999999999997</v>
      </c>
      <c r="N21" s="9">
        <v>6.2009999999999996</v>
      </c>
      <c r="O21" s="9" t="s">
        <v>98</v>
      </c>
      <c r="P21" s="9">
        <f>Table37[[#This Row],[DEMZ]]-Table37[[#This Row],[KnownZ]]</f>
        <v>-4.0000000000000036E-2</v>
      </c>
      <c r="Q21" s="9">
        <f>ABS(Table37[[#This Row],[DeltaZ]])</f>
        <v>4.0000000000000036E-2</v>
      </c>
      <c r="R21" s="14"/>
      <c r="S21" s="6"/>
      <c r="T21" s="20"/>
      <c r="U21" s="20"/>
      <c r="V21" s="20"/>
      <c r="W21" s="20"/>
      <c r="X21" s="20"/>
      <c r="Y21" s="20"/>
      <c r="Z21" s="27"/>
    </row>
    <row r="22" spans="1:26" x14ac:dyDescent="0.25">
      <c r="A22" s="6" t="s">
        <v>96</v>
      </c>
      <c r="B22" s="9">
        <v>528696.93700000003</v>
      </c>
      <c r="C22" s="9">
        <v>317853.98300000001</v>
      </c>
      <c r="D22" s="9">
        <v>85.453000000000003</v>
      </c>
      <c r="E22" s="9">
        <v>85.373999999999995</v>
      </c>
      <c r="F22" s="9" t="s">
        <v>98</v>
      </c>
      <c r="G22" s="9">
        <v>-7.9000000000000001E-2</v>
      </c>
      <c r="H22" s="9">
        <f>ABS(Table3[[#This Row],[DeltaZ]])</f>
        <v>7.9000000000000001E-2</v>
      </c>
      <c r="I22" s="14"/>
      <c r="J22" s="6" t="s">
        <v>96</v>
      </c>
      <c r="K22" s="9">
        <v>528696.93700000003</v>
      </c>
      <c r="L22" s="9">
        <v>317853.98300000001</v>
      </c>
      <c r="M22" s="9">
        <v>85.453000000000003</v>
      </c>
      <c r="N22" s="9">
        <v>85.376999999999995</v>
      </c>
      <c r="O22" s="9" t="s">
        <v>98</v>
      </c>
      <c r="P22" s="9">
        <f>Table37[[#This Row],[DEMZ]]-Table37[[#This Row],[KnownZ]]</f>
        <v>-7.6000000000007617E-2</v>
      </c>
      <c r="Q22" s="9">
        <f>ABS(Table37[[#This Row],[DeltaZ]])</f>
        <v>7.6000000000007617E-2</v>
      </c>
      <c r="R22" s="14"/>
      <c r="S22" s="6"/>
      <c r="T22" s="20"/>
      <c r="U22" s="20"/>
      <c r="V22" s="20"/>
      <c r="W22" s="20"/>
      <c r="X22" s="20"/>
      <c r="Y22" s="20"/>
      <c r="Z22" s="27"/>
    </row>
    <row r="23" spans="1:26" x14ac:dyDescent="0.25">
      <c r="A23" s="6" t="s">
        <v>97</v>
      </c>
      <c r="B23" s="9">
        <v>517920.45</v>
      </c>
      <c r="C23" s="9">
        <v>471318.52299999999</v>
      </c>
      <c r="D23" s="9">
        <v>153.691</v>
      </c>
      <c r="E23" s="9">
        <v>153.68799999999999</v>
      </c>
      <c r="F23" s="9" t="s">
        <v>98</v>
      </c>
      <c r="G23" s="9">
        <v>-3.0000000000000001E-3</v>
      </c>
      <c r="H23" s="9">
        <f>ABS(Table3[[#This Row],[DeltaZ]])</f>
        <v>3.0000000000000001E-3</v>
      </c>
      <c r="I23" s="14"/>
      <c r="J23" s="6" t="s">
        <v>97</v>
      </c>
      <c r="K23" s="9">
        <v>517920.45</v>
      </c>
      <c r="L23" s="9">
        <v>471318.52299999999</v>
      </c>
      <c r="M23" s="9">
        <v>153.691</v>
      </c>
      <c r="N23" s="9">
        <v>153.67500000000001</v>
      </c>
      <c r="O23" s="9" t="s">
        <v>98</v>
      </c>
      <c r="P23" s="9">
        <f>Table37[[#This Row],[DEMZ]]-Table37[[#This Row],[KnownZ]]</f>
        <v>-1.5999999999991132E-2</v>
      </c>
      <c r="Q23" s="9">
        <f>ABS(Table37[[#This Row],[DeltaZ]])</f>
        <v>1.5999999999991132E-2</v>
      </c>
      <c r="R23" s="14"/>
      <c r="S23" s="6"/>
      <c r="T23" s="20"/>
      <c r="U23" s="20"/>
      <c r="V23" s="20"/>
      <c r="W23" s="20"/>
      <c r="X23" s="20"/>
      <c r="Y23" s="20"/>
      <c r="Z23" s="27"/>
    </row>
    <row r="24" spans="1:26" x14ac:dyDescent="0.25">
      <c r="A24"/>
      <c r="B24"/>
      <c r="C24"/>
      <c r="D24"/>
      <c r="E24"/>
      <c r="F24"/>
      <c r="G24"/>
      <c r="H24"/>
      <c r="I24" s="14"/>
      <c r="J24"/>
      <c r="K24"/>
      <c r="L24"/>
      <c r="M24"/>
      <c r="N24"/>
      <c r="O24"/>
      <c r="P24"/>
      <c r="Q24"/>
      <c r="R24" s="14"/>
      <c r="S24" s="6"/>
      <c r="T24" s="20"/>
      <c r="U24" s="20"/>
      <c r="V24" s="20"/>
      <c r="W24" s="20"/>
      <c r="X24" s="20"/>
      <c r="Y24" s="20"/>
      <c r="Z24" s="14"/>
    </row>
    <row r="25" spans="1:26" x14ac:dyDescent="0.25">
      <c r="A25"/>
      <c r="B25"/>
      <c r="C25"/>
      <c r="D25"/>
      <c r="E25"/>
      <c r="F25"/>
      <c r="G25"/>
      <c r="H25"/>
      <c r="I25" s="14"/>
      <c r="J25"/>
      <c r="K25"/>
      <c r="L25"/>
      <c r="M25"/>
      <c r="N25"/>
      <c r="O25"/>
      <c r="P25"/>
      <c r="Q25"/>
      <c r="R25" s="14"/>
      <c r="S25" s="6"/>
      <c r="T25" s="20"/>
      <c r="U25" s="20"/>
      <c r="V25" s="20"/>
      <c r="W25" s="20"/>
      <c r="X25" s="20"/>
      <c r="Y25" s="20"/>
      <c r="Z25" s="14"/>
    </row>
    <row r="26" spans="1:26" x14ac:dyDescent="0.25">
      <c r="A26"/>
      <c r="B26"/>
      <c r="C26"/>
      <c r="D26"/>
      <c r="E26"/>
      <c r="F26"/>
      <c r="G26"/>
      <c r="H26"/>
      <c r="I26" s="14"/>
      <c r="J26"/>
      <c r="K26"/>
      <c r="L26"/>
      <c r="M26"/>
      <c r="N26"/>
      <c r="O26"/>
      <c r="P26"/>
      <c r="Q26"/>
      <c r="R26" s="14"/>
      <c r="S26" s="6"/>
      <c r="T26" s="20"/>
      <c r="U26" s="20"/>
      <c r="V26" s="20"/>
      <c r="W26" s="20"/>
      <c r="X26" s="20"/>
      <c r="Y26" s="20"/>
      <c r="Z26" s="14"/>
    </row>
    <row r="27" spans="1:26" x14ac:dyDescent="0.25">
      <c r="A27"/>
      <c r="B27"/>
      <c r="C27"/>
      <c r="D27"/>
      <c r="E27"/>
      <c r="F27"/>
      <c r="G27"/>
      <c r="H27"/>
      <c r="I27" s="14"/>
      <c r="J27"/>
      <c r="K27"/>
      <c r="L27"/>
      <c r="M27"/>
      <c r="N27"/>
      <c r="O27"/>
      <c r="P27"/>
      <c r="Q27"/>
      <c r="R27" s="14"/>
      <c r="S27" s="6"/>
      <c r="T27" s="20"/>
      <c r="U27" s="20"/>
      <c r="V27" s="20"/>
      <c r="W27" s="20"/>
      <c r="X27" s="20"/>
      <c r="Y27" s="20"/>
      <c r="Z27" s="14"/>
    </row>
    <row r="28" spans="1:26" x14ac:dyDescent="0.25">
      <c r="A28"/>
      <c r="B28"/>
      <c r="C28"/>
      <c r="D28"/>
      <c r="E28"/>
      <c r="F28"/>
      <c r="G28"/>
      <c r="H28"/>
      <c r="I28" s="14"/>
      <c r="J28"/>
      <c r="K28"/>
      <c r="L28"/>
      <c r="M28"/>
      <c r="N28"/>
      <c r="O28"/>
      <c r="P28"/>
      <c r="Q28"/>
      <c r="R28" s="14"/>
      <c r="S28" s="6"/>
      <c r="T28" s="20"/>
      <c r="U28" s="20"/>
      <c r="V28" s="20"/>
      <c r="W28" s="20"/>
      <c r="X28" s="20"/>
      <c r="Y28" s="20"/>
      <c r="Z28" s="14"/>
    </row>
    <row r="29" spans="1:26" x14ac:dyDescent="0.25">
      <c r="A29"/>
      <c r="B29"/>
      <c r="C29"/>
      <c r="D29"/>
      <c r="E29"/>
      <c r="F29"/>
      <c r="G29"/>
      <c r="H29"/>
      <c r="I29" s="14"/>
      <c r="J29"/>
      <c r="K29"/>
      <c r="L29"/>
      <c r="M29"/>
      <c r="N29"/>
      <c r="O29"/>
      <c r="P29"/>
      <c r="Q29"/>
      <c r="R29" s="14"/>
      <c r="S29" s="6"/>
      <c r="T29" s="20"/>
      <c r="U29" s="20"/>
      <c r="V29" s="20"/>
      <c r="W29" s="20"/>
      <c r="X29" s="20"/>
      <c r="Y29" s="20"/>
      <c r="Z29" s="14"/>
    </row>
    <row r="30" spans="1:26" x14ac:dyDescent="0.25">
      <c r="A30"/>
      <c r="B30"/>
      <c r="C30"/>
      <c r="D30"/>
      <c r="E30"/>
      <c r="F30"/>
      <c r="G30"/>
      <c r="H30"/>
      <c r="I30" s="14"/>
      <c r="J30"/>
      <c r="K30"/>
      <c r="L30"/>
      <c r="M30"/>
      <c r="N30"/>
      <c r="O30"/>
      <c r="P30"/>
      <c r="Q30"/>
      <c r="R30" s="14"/>
      <c r="S30" s="6"/>
      <c r="T30" s="20"/>
      <c r="U30" s="20"/>
      <c r="V30" s="20"/>
      <c r="W30" s="20"/>
      <c r="X30" s="20"/>
      <c r="Y30" s="20"/>
      <c r="Z30" s="14"/>
    </row>
    <row r="31" spans="1:26" x14ac:dyDescent="0.25">
      <c r="I31" s="14"/>
      <c r="R31" s="14"/>
      <c r="S31" s="6"/>
      <c r="T31" s="20"/>
      <c r="U31" s="20"/>
      <c r="V31" s="20"/>
      <c r="W31" s="20"/>
      <c r="X31" s="20"/>
      <c r="Y31" s="20"/>
      <c r="Z31" s="14"/>
    </row>
    <row r="32" spans="1:26" x14ac:dyDescent="0.25">
      <c r="I32" s="14"/>
      <c r="R32" s="14"/>
      <c r="S32" s="6"/>
      <c r="T32" s="20"/>
      <c r="U32" s="20"/>
      <c r="V32" s="20"/>
      <c r="W32" s="20"/>
      <c r="X32" s="20"/>
      <c r="Y32" s="20"/>
      <c r="Z32" s="14"/>
    </row>
    <row r="33" spans="9:26" x14ac:dyDescent="0.25">
      <c r="I33" s="14"/>
      <c r="R33" s="14"/>
      <c r="S33"/>
      <c r="T33"/>
      <c r="U33"/>
      <c r="V33"/>
      <c r="W33"/>
      <c r="X33"/>
      <c r="Y33"/>
      <c r="Z33" s="14"/>
    </row>
    <row r="34" spans="9:26" x14ac:dyDescent="0.25">
      <c r="I34" s="14"/>
      <c r="R34" s="14"/>
      <c r="S34"/>
      <c r="T34"/>
      <c r="U34"/>
      <c r="V34"/>
      <c r="W34"/>
      <c r="X34"/>
      <c r="Y34"/>
      <c r="Z34" s="14"/>
    </row>
    <row r="35" spans="9:26" x14ac:dyDescent="0.25">
      <c r="I35" s="14"/>
      <c r="R35" s="14"/>
      <c r="S35"/>
      <c r="T35"/>
      <c r="U35"/>
      <c r="V35"/>
      <c r="W35"/>
      <c r="X35"/>
      <c r="Y35"/>
      <c r="Z35" s="14"/>
    </row>
    <row r="36" spans="9:26" x14ac:dyDescent="0.25">
      <c r="I36" s="14"/>
      <c r="R36" s="14"/>
      <c r="S36"/>
      <c r="T36"/>
      <c r="U36"/>
      <c r="V36"/>
      <c r="W36"/>
      <c r="X36"/>
      <c r="Y36"/>
      <c r="Z36" s="14"/>
    </row>
    <row r="37" spans="9:26" x14ac:dyDescent="0.25">
      <c r="I37" s="14"/>
      <c r="R37" s="14"/>
      <c r="S37"/>
      <c r="T37"/>
      <c r="U37"/>
      <c r="V37"/>
      <c r="W37"/>
      <c r="X37"/>
      <c r="Y37"/>
      <c r="Z37" s="14"/>
    </row>
    <row r="38" spans="9:26" x14ac:dyDescent="0.25">
      <c r="I38" s="14"/>
      <c r="R38" s="14"/>
      <c r="S38"/>
      <c r="T38"/>
      <c r="U38"/>
      <c r="V38"/>
      <c r="W38"/>
      <c r="X38"/>
      <c r="Y38"/>
      <c r="Z38" s="14"/>
    </row>
    <row r="39" spans="9:26" x14ac:dyDescent="0.25">
      <c r="S39"/>
      <c r="T39"/>
      <c r="U39"/>
      <c r="V39"/>
      <c r="W39"/>
      <c r="X39"/>
      <c r="Y39"/>
    </row>
  </sheetData>
  <mergeCells count="3">
    <mergeCell ref="S1:Y1"/>
    <mergeCell ref="A1:H1"/>
    <mergeCell ref="J1:Q1"/>
  </mergeCells>
  <pageMargins left="0.7" right="0.7" top="0.75" bottom="0.75" header="0.3" footer="0.3"/>
  <pageSetup orientation="portrait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Report</vt:lpstr>
      <vt:lpstr>Coordinates</vt:lpstr>
      <vt:lpstr>Non-vegetated</vt:lpstr>
      <vt:lpstr>Vegetated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Martin</dc:creator>
  <cp:lastModifiedBy>Martin, Jared</cp:lastModifiedBy>
  <dcterms:created xsi:type="dcterms:W3CDTF">2017-07-10T15:25:36Z</dcterms:created>
  <dcterms:modified xsi:type="dcterms:W3CDTF">2020-07-02T17:35:06Z</dcterms:modified>
</cp:coreProperties>
</file>