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4220"/>
  </bookViews>
  <sheets>
    <sheet name="Report" sheetId="5" r:id="rId1"/>
    <sheet name="Coordinates" sheetId="1" r:id="rId2"/>
    <sheet name="Non-vegetated" sheetId="3" r:id="rId3"/>
    <sheet name="Vegetated" sheetId="4" r:id="rId4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4" l="1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" i="1"/>
  <c r="E16" i="5" l="1"/>
  <c r="C17" i="5"/>
  <c r="C15" i="5"/>
  <c r="B17" i="5"/>
  <c r="B15" i="5"/>
  <c r="G7" i="5"/>
  <c r="B9" i="5"/>
  <c r="E17" i="5" l="1"/>
  <c r="H7" i="5"/>
  <c r="B7" i="5" l="1"/>
  <c r="D3" i="5"/>
  <c r="I7" i="5"/>
  <c r="C3" i="5" s="1"/>
  <c r="B3" i="5"/>
  <c r="C16" i="5"/>
  <c r="C13" i="5"/>
  <c r="D13" i="5" s="1"/>
  <c r="D15" i="5"/>
  <c r="C14" i="5"/>
  <c r="D14" i="5" s="1"/>
  <c r="B16" i="5"/>
  <c r="B14" i="5"/>
  <c r="B13" i="5"/>
  <c r="F7" i="5"/>
  <c r="E7" i="5"/>
  <c r="D7" i="5"/>
  <c r="C7" i="5"/>
  <c r="D9" i="5"/>
  <c r="AB1" i="4" l="1"/>
</calcChain>
</file>

<file path=xl/sharedStrings.xml><?xml version="1.0" encoding="utf-8"?>
<sst xmlns="http://schemas.openxmlformats.org/spreadsheetml/2006/main" count="1181" uniqueCount="217">
  <si>
    <t>PointID</t>
  </si>
  <si>
    <t>Easting</t>
  </si>
  <si>
    <t>Northing</t>
  </si>
  <si>
    <t>KnownZ</t>
  </si>
  <si>
    <t>LaserZ</t>
  </si>
  <si>
    <t>Description</t>
  </si>
  <si>
    <t>DeltaZ</t>
  </si>
  <si>
    <t>Control Points</t>
  </si>
  <si>
    <t>ABS</t>
  </si>
  <si>
    <t>Non-vegetated Vertical Accuracy (NVA) Check Point Assessment (Point Cloud)</t>
  </si>
  <si>
    <t>Non-vegetated Vertical Accuracy (NVA) Check Point Assessment (Bare-Earth)</t>
  </si>
  <si>
    <t>Non-vegetated Vertical Accuracy (NVA) Check Point Assessment (DEM)</t>
  </si>
  <si>
    <t>DEMZ</t>
  </si>
  <si>
    <t>Vegetated Vertical Accuracy (VVA) Check Point Assessment (Bare Earth)</t>
  </si>
  <si>
    <t>5% Outlier Cutoff</t>
  </si>
  <si>
    <t>Category</t>
  </si>
  <si>
    <t># of Points</t>
  </si>
  <si>
    <t>Min</t>
  </si>
  <si>
    <t>Max</t>
  </si>
  <si>
    <t>Mean</t>
  </si>
  <si>
    <t>Median</t>
  </si>
  <si>
    <t xml:space="preserve">Skew </t>
  </si>
  <si>
    <t>Std Dev</t>
  </si>
  <si>
    <t>RMSEz</t>
  </si>
  <si>
    <t>FVA ― Fundamental Vertical Accuracy  (RMSEz x 1.9600)</t>
  </si>
  <si>
    <t>CVA ― Consolidated Vertical Accuracy (95th Percentile)</t>
  </si>
  <si>
    <t>Total # of  Check Points</t>
  </si>
  <si>
    <t>5% Outliers</t>
  </si>
  <si>
    <t>Broad Land Cover Type</t>
  </si>
  <si>
    <t>95% Confidence Level</t>
  </si>
  <si>
    <t>95th Percentile</t>
  </si>
  <si>
    <t>NVA of Point Cloud</t>
  </si>
  <si>
    <t>NVA of Bare Earth</t>
  </si>
  <si>
    <t>NVA of DEM</t>
  </si>
  <si>
    <t>VVA of Bare Earth</t>
  </si>
  <si>
    <t>Non-vegetated Vertical Accuracy (NVA) and Vegetated Vertical Accuracy (VVA)</t>
  </si>
  <si>
    <t>Control Point Error Statistics</t>
  </si>
  <si>
    <t>Vertical Accuracy Assessment of Control Points</t>
  </si>
  <si>
    <t>Vegetated Vertical Accuracy (VVA) Check Point Assessment (DEM)</t>
  </si>
  <si>
    <t>VVA of DEM</t>
  </si>
  <si>
    <t>Check Points</t>
  </si>
  <si>
    <t>GCP001R</t>
  </si>
  <si>
    <t>GCP002</t>
  </si>
  <si>
    <t>GCP003</t>
  </si>
  <si>
    <t>GCP004</t>
  </si>
  <si>
    <t>GCP005</t>
  </si>
  <si>
    <t>GCP006</t>
  </si>
  <si>
    <t>GCP007</t>
  </si>
  <si>
    <t>GCP008</t>
  </si>
  <si>
    <t>GCP009</t>
  </si>
  <si>
    <t>GCP010</t>
  </si>
  <si>
    <t>GCP011</t>
  </si>
  <si>
    <t>GCP012</t>
  </si>
  <si>
    <t>GCP013</t>
  </si>
  <si>
    <t>GCP014</t>
  </si>
  <si>
    <t>GCP015</t>
  </si>
  <si>
    <t>GCP016</t>
  </si>
  <si>
    <t>GCP017</t>
  </si>
  <si>
    <t>GCP018</t>
  </si>
  <si>
    <t>GCP019</t>
  </si>
  <si>
    <t>GCP020</t>
  </si>
  <si>
    <t>GCP021</t>
  </si>
  <si>
    <t>GCP022</t>
  </si>
  <si>
    <t>GCP023</t>
  </si>
  <si>
    <t>GCP023QC</t>
  </si>
  <si>
    <t>GCP024</t>
  </si>
  <si>
    <t>GCP025</t>
  </si>
  <si>
    <t>GCP026</t>
  </si>
  <si>
    <t>GCP027</t>
  </si>
  <si>
    <t>GCP028</t>
  </si>
  <si>
    <t>GCP029</t>
  </si>
  <si>
    <t>Control Point</t>
  </si>
  <si>
    <t>NVA001R</t>
  </si>
  <si>
    <t>NVA002</t>
  </si>
  <si>
    <t>NVA003R</t>
  </si>
  <si>
    <t>NVA004</t>
  </si>
  <si>
    <t>NVA005</t>
  </si>
  <si>
    <t>NVA006</t>
  </si>
  <si>
    <t>NVA007</t>
  </si>
  <si>
    <t>NVA008</t>
  </si>
  <si>
    <t>NVA009</t>
  </si>
  <si>
    <t>NVA010</t>
  </si>
  <si>
    <t>NVA011</t>
  </si>
  <si>
    <t>NVA012</t>
  </si>
  <si>
    <t>NVA013</t>
  </si>
  <si>
    <t>NVA014</t>
  </si>
  <si>
    <t>NVA015R</t>
  </si>
  <si>
    <t>NVA016</t>
  </si>
  <si>
    <t>NVA017</t>
  </si>
  <si>
    <t>NVA018</t>
  </si>
  <si>
    <t>NVA019</t>
  </si>
  <si>
    <t>NVA020</t>
  </si>
  <si>
    <t>NVA021</t>
  </si>
  <si>
    <t>NVA022</t>
  </si>
  <si>
    <t>NVA023</t>
  </si>
  <si>
    <t>NVA024</t>
  </si>
  <si>
    <t>NVA025</t>
  </si>
  <si>
    <t>NVA026</t>
  </si>
  <si>
    <t>NVA027</t>
  </si>
  <si>
    <t>NVA028</t>
  </si>
  <si>
    <t>NVA029</t>
  </si>
  <si>
    <t>NVA030</t>
  </si>
  <si>
    <t>NVA031</t>
  </si>
  <si>
    <t>NVA032</t>
  </si>
  <si>
    <t>NVA033R</t>
  </si>
  <si>
    <t>NVA034</t>
  </si>
  <si>
    <t>NVA035R</t>
  </si>
  <si>
    <t>NVA036</t>
  </si>
  <si>
    <t>NVA037</t>
  </si>
  <si>
    <t>NVA038</t>
  </si>
  <si>
    <t>NVA039A</t>
  </si>
  <si>
    <t>NVA040</t>
  </si>
  <si>
    <t>NVA041</t>
  </si>
  <si>
    <t>NVA042</t>
  </si>
  <si>
    <t>NVA043</t>
  </si>
  <si>
    <t>NVA044R</t>
  </si>
  <si>
    <t>NVA045</t>
  </si>
  <si>
    <t>NVA046</t>
  </si>
  <si>
    <t>NVA047</t>
  </si>
  <si>
    <t>NVA047QC</t>
  </si>
  <si>
    <t>NVA048</t>
  </si>
  <si>
    <t>NVA049</t>
  </si>
  <si>
    <t>NVA050</t>
  </si>
  <si>
    <t>NVA051</t>
  </si>
  <si>
    <t>NVA052</t>
  </si>
  <si>
    <t>NVA053</t>
  </si>
  <si>
    <t>NVA054R</t>
  </si>
  <si>
    <t>NVA055</t>
  </si>
  <si>
    <t>NVA056</t>
  </si>
  <si>
    <t>NVA057</t>
  </si>
  <si>
    <t>NVA058</t>
  </si>
  <si>
    <t>NVA059</t>
  </si>
  <si>
    <t>NVA060</t>
  </si>
  <si>
    <t>NVA061</t>
  </si>
  <si>
    <t>NVA062</t>
  </si>
  <si>
    <t>NVA063</t>
  </si>
  <si>
    <t>NVA064</t>
  </si>
  <si>
    <t>NVA065</t>
  </si>
  <si>
    <t>NVA066</t>
  </si>
  <si>
    <t>NVA067</t>
  </si>
  <si>
    <t>NVA068</t>
  </si>
  <si>
    <t>NVA069</t>
  </si>
  <si>
    <t>NVA070</t>
  </si>
  <si>
    <t>NVA071</t>
  </si>
  <si>
    <t>NVA072</t>
  </si>
  <si>
    <t>NVA073R</t>
  </si>
  <si>
    <t>NVA074</t>
  </si>
  <si>
    <t>NVA075</t>
  </si>
  <si>
    <t>NVA076</t>
  </si>
  <si>
    <t>NVA077</t>
  </si>
  <si>
    <t>NVA078</t>
  </si>
  <si>
    <t>NVA079</t>
  </si>
  <si>
    <t>Non-vegetated</t>
  </si>
  <si>
    <t>VVA001</t>
  </si>
  <si>
    <t>VVA002</t>
  </si>
  <si>
    <t>VVA003</t>
  </si>
  <si>
    <t>VVA004</t>
  </si>
  <si>
    <t>VVA004R</t>
  </si>
  <si>
    <t>VVA005</t>
  </si>
  <si>
    <t>VVA006</t>
  </si>
  <si>
    <t>VVA007</t>
  </si>
  <si>
    <t>VVA008</t>
  </si>
  <si>
    <t>VVA009</t>
  </si>
  <si>
    <t>VVA010</t>
  </si>
  <si>
    <t>VVA011</t>
  </si>
  <si>
    <t>VVA012</t>
  </si>
  <si>
    <t>VVA013</t>
  </si>
  <si>
    <t>VVA014</t>
  </si>
  <si>
    <t>VVA015</t>
  </si>
  <si>
    <t>VVA016</t>
  </si>
  <si>
    <t>VVA017</t>
  </si>
  <si>
    <t>VVA018</t>
  </si>
  <si>
    <t>VVA019</t>
  </si>
  <si>
    <t>VVA020</t>
  </si>
  <si>
    <t>VVA021</t>
  </si>
  <si>
    <t>VVA022</t>
  </si>
  <si>
    <t>VVA023</t>
  </si>
  <si>
    <t>VVA024</t>
  </si>
  <si>
    <t>VVA025</t>
  </si>
  <si>
    <t>VVA026</t>
  </si>
  <si>
    <t>VVA027</t>
  </si>
  <si>
    <t>VVA028</t>
  </si>
  <si>
    <t>VVA029</t>
  </si>
  <si>
    <t>VVA030</t>
  </si>
  <si>
    <t>VVA031</t>
  </si>
  <si>
    <t>VVA032R</t>
  </si>
  <si>
    <t>VVA033R</t>
  </si>
  <si>
    <t>VVA034</t>
  </si>
  <si>
    <t>VVA035</t>
  </si>
  <si>
    <t>VVA036</t>
  </si>
  <si>
    <t>VVA037</t>
  </si>
  <si>
    <t>VVA038</t>
  </si>
  <si>
    <t>VVA039</t>
  </si>
  <si>
    <t>VVA040</t>
  </si>
  <si>
    <t>VVA041</t>
  </si>
  <si>
    <t>VVA042</t>
  </si>
  <si>
    <t>VVA043</t>
  </si>
  <si>
    <t>VVA044R</t>
  </si>
  <si>
    <t>VVA045</t>
  </si>
  <si>
    <t>VVA046</t>
  </si>
  <si>
    <t>VVA047</t>
  </si>
  <si>
    <t>VVA048</t>
  </si>
  <si>
    <t>VVA049</t>
  </si>
  <si>
    <t>VVA050</t>
  </si>
  <si>
    <t>VVA051</t>
  </si>
  <si>
    <t>VVA052</t>
  </si>
  <si>
    <t>VVA053</t>
  </si>
  <si>
    <t>VVA054</t>
  </si>
  <si>
    <t>VVA055R</t>
  </si>
  <si>
    <t>VVA056</t>
  </si>
  <si>
    <t>VVA057</t>
  </si>
  <si>
    <t>VVA058</t>
  </si>
  <si>
    <t>VVA059</t>
  </si>
  <si>
    <t>VVA060</t>
  </si>
  <si>
    <t>VVA061</t>
  </si>
  <si>
    <t>Vegetated</t>
  </si>
  <si>
    <t>Vegetated Vertical Accuracy (VVA) 5% Outliers &gt; 95th Percentile (0.248ft)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</si>
</sst>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</font>
    <font>
      <sz val="11"/>
      <name val="Times New Roman"/>
    </font>
    <font>
      <sz val="11"/>
      <color indexed="8"/>
      <name val="Times New Roman"/>
    </font>
    <font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" fillId="0" borderId="0" xfId="0" applyNumberFormat="1" applyFont="1"/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0" xfId="0"/>
    <xf numFmtId="0" fontId="1" fillId="4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solid">
          <fgColor indexed="64"/>
          <bgColor theme="4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41E42"/>
      <color rgb="FFF1C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2:G82" totalsRowShown="0" headerRowDxfId="73" dataDxfId="71" headerRowBorderDxfId="72" tableBorderDxfId="70" totalsRowBorderDxfId="69">
  <autoFilter ref="A2:G8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A3:G17">
    <sortCondition ref="F3"/>
  </sortState>
  <tableColumns count="7">
    <tableColumn id="1" name="PointID" dataDxfId="68"/>
    <tableColumn id="2" name="Easting" dataDxfId="67"/>
    <tableColumn id="3" name="Northing" dataDxfId="66"/>
    <tableColumn id="4" name="KnownZ" dataDxfId="65"/>
    <tableColumn id="5" name="LaserZ" dataDxfId="64"/>
    <tableColumn id="6" name="Description" dataDxfId="63"/>
    <tableColumn id="7" name="DeltaZ" dataDxfId="6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I2:O82" totalsRowShown="0" headerRowDxfId="61" dataDxfId="59" headerRowBorderDxfId="60" tableBorderDxfId="58" totalsRowBorderDxfId="57">
  <autoFilter ref="I2:O8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intID" dataDxfId="56"/>
    <tableColumn id="2" name="Easting" dataDxfId="55"/>
    <tableColumn id="3" name="Northing" dataDxfId="54"/>
    <tableColumn id="4" name="KnownZ" dataDxfId="53"/>
    <tableColumn id="5" name="LaserZ" dataDxfId="52"/>
    <tableColumn id="6" name="Description" dataDxfId="51"/>
    <tableColumn id="7" name="DeltaZ" dataDxfId="5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3" name="Table212" displayName="Table212" ref="Q2:W82" totalsRowShown="0" headerRowDxfId="49" dataDxfId="47" headerRowBorderDxfId="48" tableBorderDxfId="46" totalsRowBorderDxfId="45">
  <autoFilter ref="Q2:W8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intID" dataDxfId="44"/>
    <tableColumn id="2" name="Easting" dataDxfId="43"/>
    <tableColumn id="3" name="Northing" dataDxfId="42"/>
    <tableColumn id="4" name="KnownZ" dataDxfId="41"/>
    <tableColumn id="5" name="DEMZ" dataDxfId="40"/>
    <tableColumn id="6" name="Description" dataDxfId="39"/>
    <tableColumn id="7" name="DeltaZ" dataDxfId="5">
      <calculatedColumnFormula>Table212[[#This Row],[DEMZ]]-Table212[[#This Row],[KnownZ]]</calculatedColumn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4" name="Table3" displayName="Table3" ref="A2:H64" totalsRowShown="0" headerRowDxfId="38" dataDxfId="36" headerRowBorderDxfId="37" tableBorderDxfId="35" totalsRowBorderDxfId="34">
  <autoFilter ref="A2:H6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ref="A3:H39">
    <sortCondition ref="A2"/>
  </sortState>
  <tableColumns count="8">
    <tableColumn id="1" name="PointID" dataDxfId="0"/>
    <tableColumn id="2" name="Easting" dataDxfId="1"/>
    <tableColumn id="3" name="Northing" dataDxfId="33"/>
    <tableColumn id="4" name="KnownZ" dataDxfId="32"/>
    <tableColumn id="5" name="LaserZ" dataDxfId="31"/>
    <tableColumn id="6" name="Description" dataDxfId="30"/>
    <tableColumn id="7" name="DeltaZ" dataDxfId="29"/>
    <tableColumn id="8" name="ABS" dataDxfId="4">
      <calculatedColumnFormula>ABS(Table3[[#This Row],[DeltaZ]])</calculatedColumnFormula>
    </tableColumn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5" name="Table7" displayName="Table7" ref="S2:Y32" totalsRowShown="0" headerRowDxfId="28" dataDxfId="26" headerRowBorderDxfId="27" tableBorderDxfId="25" totalsRowBorderDxfId="24">
  <autoFilter ref="S2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S3:Y23">
    <sortCondition ref="S3"/>
  </sortState>
  <tableColumns count="7">
    <tableColumn id="1" name="PointID" dataDxfId="23"/>
    <tableColumn id="2" name="Easting" dataDxfId="22"/>
    <tableColumn id="3" name="Northing" dataDxfId="21"/>
    <tableColumn id="4" name="KnownZ" dataDxfId="20"/>
    <tableColumn id="5" name="LaserZ" dataDxfId="19"/>
    <tableColumn id="6" name="Description" dataDxfId="18"/>
    <tableColumn id="7" name="DeltaZ" dataDxfId="17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6" name="Table37" displayName="Table37" ref="J2:Q64" totalsRowShown="0" headerRowDxfId="16" dataDxfId="14" headerRowBorderDxfId="15" tableBorderDxfId="13" totalsRowBorderDxfId="12">
  <sortState ref="J3:Q39">
    <sortCondition ref="J2"/>
  </sortState>
  <tableColumns count="8">
    <tableColumn id="1" name="PointID" dataDxfId="11"/>
    <tableColumn id="2" name="Easting" dataDxfId="10"/>
    <tableColumn id="3" name="Northing" dataDxfId="9"/>
    <tableColumn id="4" name="KnownZ" dataDxfId="8"/>
    <tableColumn id="5" name="DEMZ" dataDxfId="7"/>
    <tableColumn id="6" name="Description" dataDxfId="6"/>
    <tableColumn id="7" name="DeltaZ" dataDxfId="3">
      <calculatedColumnFormula>Table37[[#This Row],[DEMZ]]-Table37[[#This Row],[KnownZ]]</calculatedColumnFormula>
    </tableColumn>
    <tableColumn id="8" name="ABS" dataDxfId="2">
      <calculatedColumnFormula>ABS(Table37[[#This Row],[DeltaZ]])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A18" sqref="A18"/>
    </sheetView>
  </sheetViews>
  <sheetFormatPr defaultRowHeight="15" x14ac:dyDescent="0.25"/>
  <cols>
    <col min="1" max="1" width="24.140625" style="1" bestFit="1" customWidth="1"/>
    <col min="2" max="2" width="10.85546875" style="1" bestFit="1" customWidth="1"/>
    <col min="3" max="3" width="20.42578125" style="1" bestFit="1" customWidth="1"/>
    <col min="4" max="4" width="23" style="1" bestFit="1" customWidth="1"/>
    <col min="5" max="5" width="15.42578125" style="1" bestFit="1" customWidth="1"/>
    <col min="6" max="6" width="8.140625" style="1" bestFit="1" customWidth="1"/>
    <col min="7" max="7" width="6.5703125" style="1" bestFit="1" customWidth="1"/>
    <col min="8" max="8" width="8.42578125" style="1" bestFit="1" customWidth="1"/>
    <col min="9" max="9" width="8.140625" style="1" bestFit="1" customWidth="1"/>
    <col min="10" max="10" width="18.42578125" style="1" bestFit="1" customWidth="1"/>
    <col min="11" max="11" width="17.7109375" style="1" bestFit="1" customWidth="1"/>
    <col min="12" max="12" width="8.28515625" style="1" bestFit="1" customWidth="1"/>
    <col min="13" max="13" width="8.140625" style="1" bestFit="1" customWidth="1"/>
    <col min="14" max="14" width="9.42578125" style="1" bestFit="1" customWidth="1"/>
    <col min="15" max="15" width="8.42578125" style="1" bestFit="1" customWidth="1"/>
    <col min="16" max="16" width="8.28515625" style="1" bestFit="1" customWidth="1"/>
    <col min="17" max="16384" width="9.140625" style="1"/>
  </cols>
  <sheetData>
    <row r="1" spans="1:9" x14ac:dyDescent="0.25">
      <c r="A1" s="31" t="s">
        <v>37</v>
      </c>
      <c r="B1" s="32"/>
      <c r="C1" s="32"/>
      <c r="D1" s="33"/>
    </row>
    <row r="2" spans="1:9" ht="42.75" x14ac:dyDescent="0.25">
      <c r="A2" s="2" t="s">
        <v>15</v>
      </c>
      <c r="B2" s="2" t="s">
        <v>16</v>
      </c>
      <c r="C2" s="11" t="s">
        <v>24</v>
      </c>
      <c r="D2" s="11" t="s">
        <v>25</v>
      </c>
    </row>
    <row r="3" spans="1:9" ht="15" customHeight="1" x14ac:dyDescent="0.25">
      <c r="A3" s="6" t="s">
        <v>7</v>
      </c>
      <c r="B3" s="10">
        <f>COUNT(Coordinates!G:G)</f>
        <v>31</v>
      </c>
      <c r="C3" s="8">
        <f>I7*1.96</f>
        <v>0.3041923584966294</v>
      </c>
      <c r="D3" s="8">
        <f>_xlfn.PERCENTILE.INC(Coordinates!H:H,0.95)</f>
        <v>0.19600000000000001</v>
      </c>
    </row>
    <row r="5" spans="1:9" x14ac:dyDescent="0.25">
      <c r="A5" s="30" t="s">
        <v>36</v>
      </c>
      <c r="B5" s="30"/>
      <c r="C5" s="30"/>
      <c r="D5" s="30"/>
      <c r="E5" s="30"/>
      <c r="F5" s="30"/>
      <c r="G5" s="30"/>
      <c r="H5" s="30"/>
      <c r="I5" s="30"/>
    </row>
    <row r="6" spans="1:9" x14ac:dyDescent="0.25">
      <c r="A6" s="2" t="s">
        <v>15</v>
      </c>
      <c r="B6" s="2" t="s">
        <v>16</v>
      </c>
      <c r="C6" s="2" t="s">
        <v>17</v>
      </c>
      <c r="D6" s="2" t="s">
        <v>18</v>
      </c>
      <c r="E6" s="2" t="s">
        <v>19</v>
      </c>
      <c r="F6" s="2" t="s">
        <v>20</v>
      </c>
      <c r="G6" s="2" t="s">
        <v>21</v>
      </c>
      <c r="H6" s="2" t="s">
        <v>22</v>
      </c>
      <c r="I6" s="2" t="s">
        <v>23</v>
      </c>
    </row>
    <row r="7" spans="1:9" x14ac:dyDescent="0.25">
      <c r="A7" s="6" t="s">
        <v>7</v>
      </c>
      <c r="B7" s="10">
        <f>COUNT(Coordinates!G:G)</f>
        <v>31</v>
      </c>
      <c r="C7" s="8">
        <f>MIN(Coordinates!G:G)</f>
        <v>-0.59099999999999997</v>
      </c>
      <c r="D7" s="8">
        <f>MAX(Coordinates!G:G)</f>
        <v>0.19900000000000001</v>
      </c>
      <c r="E7" s="8">
        <f>AVERAGE(Coordinates!G:G)</f>
        <v>-1.1419354838709681E-2</v>
      </c>
      <c r="F7" s="8">
        <f>MEDIAN(Coordinates!G:G)</f>
        <v>-2.1999999999999999E-2</v>
      </c>
      <c r="G7" s="8">
        <f>SKEW(Coordinates!G:G)</f>
        <v>-1.4889116970858673</v>
      </c>
      <c r="H7" s="8">
        <f>_xlfn.STDEV.S(Coordinates!G:G)</f>
        <v>0.15733801706168546</v>
      </c>
      <c r="I7" s="8">
        <f>SQRT(SUMSQ(Coordinates!G:G)/COUNT(Coordinates!G:G))</f>
        <v>0.15520018290644358</v>
      </c>
    </row>
    <row r="9" spans="1:9" x14ac:dyDescent="0.25">
      <c r="A9" s="2" t="s">
        <v>26</v>
      </c>
      <c r="B9" s="10">
        <f>COUNT(Coordinates!P:P)</f>
        <v>142</v>
      </c>
      <c r="C9" s="2" t="s">
        <v>27</v>
      </c>
      <c r="D9" s="10">
        <f>COUNT(Vegetated!Y:Y)</f>
        <v>4</v>
      </c>
      <c r="E9"/>
      <c r="F9"/>
    </row>
    <row r="10" spans="1:9" x14ac:dyDescent="0.25">
      <c r="A10"/>
      <c r="B10"/>
      <c r="C10"/>
      <c r="D10"/>
      <c r="E10"/>
      <c r="F10"/>
    </row>
    <row r="11" spans="1:9" x14ac:dyDescent="0.25">
      <c r="A11" s="30" t="s">
        <v>35</v>
      </c>
      <c r="B11" s="30"/>
      <c r="C11" s="30"/>
      <c r="D11" s="30"/>
      <c r="E11" s="30"/>
      <c r="F11"/>
    </row>
    <row r="12" spans="1:9" x14ac:dyDescent="0.25">
      <c r="A12" s="2" t="s">
        <v>28</v>
      </c>
      <c r="B12" s="2" t="s">
        <v>16</v>
      </c>
      <c r="C12" s="2" t="s">
        <v>23</v>
      </c>
      <c r="D12" s="2" t="s">
        <v>29</v>
      </c>
      <c r="E12" s="2" t="s">
        <v>30</v>
      </c>
      <c r="F12"/>
    </row>
    <row r="13" spans="1:9" x14ac:dyDescent="0.25">
      <c r="A13" s="3" t="s">
        <v>31</v>
      </c>
      <c r="B13" s="4">
        <f>COUNT('Non-vegetated'!G:G)</f>
        <v>80</v>
      </c>
      <c r="C13" s="5">
        <f>SQRT(SUMSQ('Non-vegetated'!G:G)/COUNT('Non-vegetated'!G:G))</f>
        <v>0.14266420363917498</v>
      </c>
      <c r="D13" s="5">
        <f>C13*1.96</f>
        <v>0.27962183913278293</v>
      </c>
      <c r="E13" s="5"/>
      <c r="F13"/>
    </row>
    <row r="14" spans="1:9" x14ac:dyDescent="0.25">
      <c r="A14" s="6" t="s">
        <v>32</v>
      </c>
      <c r="B14" s="7">
        <f>COUNT('Non-vegetated'!O:O)</f>
        <v>80</v>
      </c>
      <c r="C14" s="8">
        <f>SQRT(SUMSQ('Non-vegetated'!O:O)/COUNT('Non-vegetated'!O:O))</f>
        <v>0.14538350147110912</v>
      </c>
      <c r="D14" s="9">
        <f t="shared" ref="D14:D15" si="0">C14*1.96</f>
        <v>0.28495166288337387</v>
      </c>
      <c r="E14" s="8"/>
      <c r="F14"/>
    </row>
    <row r="15" spans="1:9" ht="15" customHeight="1" x14ac:dyDescent="0.25">
      <c r="A15" s="3" t="s">
        <v>33</v>
      </c>
      <c r="B15" s="4">
        <f>COUNT('Non-vegetated'!W:W)</f>
        <v>80</v>
      </c>
      <c r="C15" s="5">
        <f>SQRT(SUMSQ('Non-vegetated'!W:W)/COUNT('Non-vegetated'!W:W))</f>
        <v>0.13770371273135668</v>
      </c>
      <c r="D15" s="5">
        <f t="shared" si="0"/>
        <v>0.26989927695345906</v>
      </c>
      <c r="E15" s="5"/>
      <c r="F15"/>
    </row>
    <row r="16" spans="1:9" ht="15" customHeight="1" x14ac:dyDescent="0.25">
      <c r="A16" s="6" t="s">
        <v>34</v>
      </c>
      <c r="B16" s="7">
        <f>COUNT(Vegetated!G:G)</f>
        <v>62</v>
      </c>
      <c r="C16" s="8">
        <f>SQRT(SUMSQ(Vegetated!G:G)/COUNT(Vegetated!G:G))</f>
        <v>0.12278856729380191</v>
      </c>
      <c r="D16" s="9"/>
      <c r="E16" s="8">
        <f>_xlfn.PERCENTILE.INC(Vegetated!H:H,0.95)</f>
        <v>0.24819999999999992</v>
      </c>
      <c r="F16"/>
    </row>
    <row r="17" spans="1:16" x14ac:dyDescent="0.25">
      <c r="A17" s="3" t="s">
        <v>39</v>
      </c>
      <c r="B17" s="4">
        <f>COUNT(Vegetated!P:P)</f>
        <v>62</v>
      </c>
      <c r="C17" s="5">
        <f>SQRT(SUMSQ(Vegetated!P:P)/COUNT(Vegetated!P:P))</f>
        <v>0.12169488551820989</v>
      </c>
      <c r="D17" s="5"/>
      <c r="E17" s="5">
        <f>_xlfn.PERCENTILE.INC(Vegetated!Q:Q,0.95)</f>
        <v>0.22794999999999419</v>
      </c>
      <c r="F17"/>
    </row>
    <row r="18" spans="1:16" x14ac:dyDescent="0.25">
      <c r="A18"/>
      <c r="B18"/>
      <c r="C18"/>
      <c r="D18"/>
      <c r="E18"/>
      <c r="F18"/>
    </row>
    <row r="19" spans="1:16" x14ac:dyDescent="0.25">
      <c r="A19"/>
      <c r="B19"/>
      <c r="C19"/>
      <c r="D19"/>
      <c r="E19"/>
      <c r="F19"/>
      <c r="H19" s="34"/>
      <c r="I19" s="34"/>
      <c r="J19" s="34"/>
      <c r="K19" s="34"/>
      <c r="L19" s="34"/>
      <c r="M19" s="34"/>
      <c r="N19" s="34"/>
      <c r="O19" s="34"/>
      <c r="P19" s="34"/>
    </row>
    <row r="20" spans="1:16" x14ac:dyDescent="0.25">
      <c r="A20"/>
      <c r="B20"/>
      <c r="C20"/>
      <c r="D20"/>
      <c r="E20"/>
      <c r="F20"/>
      <c r="H20"/>
      <c r="I20"/>
      <c r="J20"/>
      <c r="K20"/>
      <c r="L20"/>
      <c r="M20"/>
      <c r="N20"/>
      <c r="O20"/>
      <c r="P20"/>
    </row>
    <row r="21" spans="1:16" x14ac:dyDescent="0.25">
      <c r="A21"/>
      <c r="B21"/>
      <c r="C21"/>
      <c r="D21"/>
      <c r="E21"/>
      <c r="F21"/>
      <c r="H21"/>
      <c r="I21"/>
      <c r="J21"/>
      <c r="K21"/>
      <c r="L21"/>
      <c r="M21"/>
      <c r="N21"/>
      <c r="O21"/>
      <c r="P21"/>
    </row>
    <row r="22" spans="1:16" x14ac:dyDescent="0.25">
      <c r="A22"/>
      <c r="B22"/>
      <c r="C22"/>
      <c r="D22"/>
      <c r="E22"/>
      <c r="F22"/>
      <c r="H22"/>
      <c r="I22"/>
      <c r="J22"/>
      <c r="K22"/>
      <c r="L22"/>
      <c r="M22"/>
      <c r="N22"/>
      <c r="O22"/>
      <c r="P22"/>
    </row>
    <row r="23" spans="1:16" x14ac:dyDescent="0.25">
      <c r="F23"/>
      <c r="H23"/>
      <c r="I23"/>
      <c r="J23"/>
      <c r="K23"/>
      <c r="L23"/>
      <c r="M23"/>
      <c r="N23"/>
      <c r="O23"/>
      <c r="P23"/>
    </row>
    <row r="24" spans="1:16" ht="15" customHeight="1" x14ac:dyDescent="0.25">
      <c r="F24"/>
      <c r="H24"/>
      <c r="I24"/>
      <c r="J24"/>
      <c r="K24"/>
      <c r="L24"/>
      <c r="M24"/>
      <c r="N24"/>
      <c r="O24"/>
      <c r="P24"/>
    </row>
    <row r="25" spans="1:16" x14ac:dyDescent="0.25">
      <c r="F25"/>
      <c r="H25"/>
      <c r="I25"/>
      <c r="J25"/>
      <c r="K25"/>
      <c r="L25"/>
      <c r="M25"/>
      <c r="N25"/>
      <c r="O25"/>
      <c r="P25"/>
    </row>
    <row r="26" spans="1:16" x14ac:dyDescent="0.25">
      <c r="H26"/>
      <c r="I26"/>
      <c r="J26"/>
      <c r="K26"/>
      <c r="L26"/>
      <c r="M26"/>
      <c r="N26"/>
      <c r="O26"/>
      <c r="P26"/>
    </row>
  </sheetData>
  <mergeCells count="4">
    <mergeCell ref="A5:I5"/>
    <mergeCell ref="A1:D1"/>
    <mergeCell ref="H19:P19"/>
    <mergeCell ref="A11:E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4"/>
  <sheetViews>
    <sheetView workbookViewId="0">
      <selection activeCell="A3" sqref="A3"/>
    </sheetView>
  </sheetViews>
  <sheetFormatPr defaultRowHeight="15" x14ac:dyDescent="0.25"/>
  <cols>
    <col min="1" max="1" width="11.140625" style="1" bestFit="1" customWidth="1"/>
    <col min="2" max="3" width="10.5703125" style="13" bestFit="1" customWidth="1"/>
    <col min="4" max="4" width="8.85546875" style="13" bestFit="1" customWidth="1"/>
    <col min="5" max="5" width="7.7109375" style="13" bestFit="1" customWidth="1"/>
    <col min="6" max="6" width="12" style="1" bestFit="1" customWidth="1"/>
    <col min="7" max="7" width="7.28515625" style="13" bestFit="1" customWidth="1"/>
    <col min="8" max="8" width="5.5703125" style="13" bestFit="1" customWidth="1"/>
    <col min="9" max="9" width="2.7109375" style="1" customWidth="1"/>
    <col min="10" max="10" width="11.7109375" style="1" bestFit="1" customWidth="1"/>
    <col min="11" max="12" width="10.5703125" style="13" bestFit="1" customWidth="1"/>
    <col min="13" max="13" width="8.85546875" style="13" bestFit="1" customWidth="1"/>
    <col min="14" max="14" width="7.7109375" style="13" bestFit="1" customWidth="1"/>
    <col min="15" max="15" width="13.5703125" style="1" bestFit="1" customWidth="1"/>
    <col min="16" max="16" width="7.28515625" style="13" bestFit="1" customWidth="1"/>
    <col min="17" max="17" width="5.5703125" style="13" bestFit="1" customWidth="1"/>
    <col min="18" max="16384" width="9.140625" style="1"/>
  </cols>
  <sheetData>
    <row r="1" spans="1:17" x14ac:dyDescent="0.25">
      <c r="A1" s="30" t="s">
        <v>7</v>
      </c>
      <c r="B1" s="30"/>
      <c r="C1" s="30"/>
      <c r="D1" s="30"/>
      <c r="E1" s="30"/>
      <c r="F1" s="30"/>
      <c r="G1" s="30"/>
      <c r="H1" s="30"/>
      <c r="J1" s="30" t="s">
        <v>40</v>
      </c>
      <c r="K1" s="30"/>
      <c r="L1" s="30"/>
      <c r="M1" s="30"/>
      <c r="N1" s="30"/>
      <c r="O1" s="30"/>
      <c r="P1" s="30"/>
      <c r="Q1" s="30"/>
    </row>
    <row r="2" spans="1:17" x14ac:dyDescent="0.25">
      <c r="A2" s="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2" t="s">
        <v>5</v>
      </c>
      <c r="G2" s="12" t="s">
        <v>6</v>
      </c>
      <c r="H2" s="12" t="s">
        <v>8</v>
      </c>
      <c r="J2" s="2" t="s">
        <v>0</v>
      </c>
      <c r="K2" s="12" t="s">
        <v>1</v>
      </c>
      <c r="L2" s="12" t="s">
        <v>2</v>
      </c>
      <c r="M2" s="12" t="s">
        <v>3</v>
      </c>
      <c r="N2" s="12" t="s">
        <v>4</v>
      </c>
      <c r="O2" s="2" t="s">
        <v>5</v>
      </c>
      <c r="P2" s="12" t="s">
        <v>6</v>
      </c>
      <c r="Q2" s="12" t="s">
        <v>8</v>
      </c>
    </row>
    <row r="3" spans="1:17" x14ac:dyDescent="0.25">
      <c r="A3" s="10" t="s">
        <v>41</v>
      </c>
      <c r="B3" s="8">
        <v>483058.16700000002</v>
      </c>
      <c r="C3" s="8">
        <v>455070.93599999999</v>
      </c>
      <c r="D3" s="8">
        <v>105.483</v>
      </c>
      <c r="E3" s="8">
        <v>105.667</v>
      </c>
      <c r="F3" s="10" t="s">
        <v>71</v>
      </c>
      <c r="G3" s="8">
        <v>0.184</v>
      </c>
      <c r="H3" s="8">
        <f>ABS(G3)</f>
        <v>0.184</v>
      </c>
      <c r="J3" s="10" t="s">
        <v>72</v>
      </c>
      <c r="K3" s="8">
        <v>483114.42599999998</v>
      </c>
      <c r="L3" s="8">
        <v>455093.75699999998</v>
      </c>
      <c r="M3" s="8">
        <v>106.246</v>
      </c>
      <c r="N3" s="8">
        <v>106.38500000000001</v>
      </c>
      <c r="O3" s="10" t="s">
        <v>152</v>
      </c>
      <c r="P3" s="10">
        <v>0.13900000000000001</v>
      </c>
      <c r="Q3" s="8">
        <f>ABS(P3)</f>
        <v>0.13900000000000001</v>
      </c>
    </row>
    <row r="4" spans="1:17" x14ac:dyDescent="0.25">
      <c r="A4" s="10" t="s">
        <v>42</v>
      </c>
      <c r="B4" s="8">
        <v>554077.05900000001</v>
      </c>
      <c r="C4" s="8">
        <v>478497.50799999997</v>
      </c>
      <c r="D4" s="8">
        <v>124.907</v>
      </c>
      <c r="E4" s="8">
        <v>124.752</v>
      </c>
      <c r="F4" s="10" t="s">
        <v>71</v>
      </c>
      <c r="G4" s="8">
        <v>-0.155</v>
      </c>
      <c r="H4" s="8">
        <f t="shared" ref="H4:H33" si="0">ABS(G4)</f>
        <v>0.155</v>
      </c>
      <c r="J4" s="10" t="s">
        <v>73</v>
      </c>
      <c r="K4" s="8">
        <v>554336.20900000003</v>
      </c>
      <c r="L4" s="8">
        <v>478898.66800000001</v>
      </c>
      <c r="M4" s="8">
        <v>133.131</v>
      </c>
      <c r="N4" s="8">
        <v>132.84899999999999</v>
      </c>
      <c r="O4" s="10" t="s">
        <v>152</v>
      </c>
      <c r="P4" s="10">
        <v>-0.28199999999999997</v>
      </c>
      <c r="Q4" s="8">
        <f t="shared" ref="Q4:Q67" si="1">ABS(P4)</f>
        <v>0.28199999999999997</v>
      </c>
    </row>
    <row r="5" spans="1:17" x14ac:dyDescent="0.25">
      <c r="A5" s="10" t="s">
        <v>43</v>
      </c>
      <c r="B5" s="8">
        <v>601441.82299999997</v>
      </c>
      <c r="C5" s="8">
        <v>464535.09399999998</v>
      </c>
      <c r="D5" s="8">
        <v>32.387999999999998</v>
      </c>
      <c r="E5" s="8">
        <v>32.256999999999998</v>
      </c>
      <c r="F5" s="10" t="s">
        <v>71</v>
      </c>
      <c r="G5" s="8">
        <v>-0.13100000000000001</v>
      </c>
      <c r="H5" s="8">
        <f t="shared" si="0"/>
        <v>0.13100000000000001</v>
      </c>
      <c r="J5" s="10" t="s">
        <v>74</v>
      </c>
      <c r="K5" s="8">
        <v>600685.01399999997</v>
      </c>
      <c r="L5" s="8">
        <v>464614.32500000001</v>
      </c>
      <c r="M5" s="8">
        <v>30.030999999999999</v>
      </c>
      <c r="N5" s="8">
        <v>30.059000000000001</v>
      </c>
      <c r="O5" s="10" t="s">
        <v>152</v>
      </c>
      <c r="P5" s="10">
        <v>2.8000000000000001E-2</v>
      </c>
      <c r="Q5" s="8">
        <f t="shared" si="1"/>
        <v>2.8000000000000001E-2</v>
      </c>
    </row>
    <row r="6" spans="1:17" x14ac:dyDescent="0.25">
      <c r="A6" s="10" t="s">
        <v>44</v>
      </c>
      <c r="B6" s="8">
        <v>528456.71400000004</v>
      </c>
      <c r="C6" s="8">
        <v>405352.91200000001</v>
      </c>
      <c r="D6" s="8">
        <v>143.429</v>
      </c>
      <c r="E6" s="8">
        <v>143.328</v>
      </c>
      <c r="F6" s="10" t="s">
        <v>71</v>
      </c>
      <c r="G6" s="8">
        <v>-0.10100000000000001</v>
      </c>
      <c r="H6" s="8">
        <f t="shared" si="0"/>
        <v>0.10100000000000001</v>
      </c>
      <c r="J6" s="10" t="s">
        <v>75</v>
      </c>
      <c r="K6" s="8">
        <v>528488.68099999998</v>
      </c>
      <c r="L6" s="8">
        <v>405495.98700000002</v>
      </c>
      <c r="M6" s="8">
        <v>140.19800000000001</v>
      </c>
      <c r="N6" s="8">
        <v>140.584</v>
      </c>
      <c r="O6" s="10" t="s">
        <v>152</v>
      </c>
      <c r="P6" s="10">
        <v>0.38600000000000001</v>
      </c>
      <c r="Q6" s="8">
        <f t="shared" si="1"/>
        <v>0.38600000000000001</v>
      </c>
    </row>
    <row r="7" spans="1:17" x14ac:dyDescent="0.25">
      <c r="A7" s="10" t="s">
        <v>44</v>
      </c>
      <c r="B7" s="8">
        <v>528456.74300000002</v>
      </c>
      <c r="C7" s="8">
        <v>405352.90899999999</v>
      </c>
      <c r="D7" s="8">
        <v>143.44</v>
      </c>
      <c r="E7" s="8">
        <v>143.32599999999999</v>
      </c>
      <c r="F7" s="10" t="s">
        <v>71</v>
      </c>
      <c r="G7" s="8">
        <v>-0.114</v>
      </c>
      <c r="H7" s="8">
        <f t="shared" si="0"/>
        <v>0.114</v>
      </c>
      <c r="J7" s="10" t="s">
        <v>76</v>
      </c>
      <c r="K7" s="8">
        <v>579205.14599999995</v>
      </c>
      <c r="L7" s="8">
        <v>416330.87300000002</v>
      </c>
      <c r="M7" s="8">
        <v>58.459000000000003</v>
      </c>
      <c r="N7" s="8">
        <v>58.353999999999999</v>
      </c>
      <c r="O7" s="10" t="s">
        <v>152</v>
      </c>
      <c r="P7" s="10">
        <v>-0.105</v>
      </c>
      <c r="Q7" s="8">
        <f t="shared" si="1"/>
        <v>0.105</v>
      </c>
    </row>
    <row r="8" spans="1:17" x14ac:dyDescent="0.25">
      <c r="A8" s="10" t="s">
        <v>45</v>
      </c>
      <c r="B8" s="8">
        <v>578612.5</v>
      </c>
      <c r="C8" s="8">
        <v>416356.31199999998</v>
      </c>
      <c r="D8" s="8">
        <v>55.661000000000001</v>
      </c>
      <c r="E8" s="8">
        <v>55.540999999999997</v>
      </c>
      <c r="F8" s="10" t="s">
        <v>71</v>
      </c>
      <c r="G8" s="8">
        <v>-0.12</v>
      </c>
      <c r="H8" s="8">
        <f t="shared" si="0"/>
        <v>0.12</v>
      </c>
      <c r="J8" s="10" t="s">
        <v>77</v>
      </c>
      <c r="K8" s="8">
        <v>618967.495</v>
      </c>
      <c r="L8" s="8">
        <v>450213.08</v>
      </c>
      <c r="M8" s="8">
        <v>3.3479999999999999</v>
      </c>
      <c r="N8" s="8">
        <v>3.5150000000000001</v>
      </c>
      <c r="O8" s="10" t="s">
        <v>152</v>
      </c>
      <c r="P8" s="10">
        <v>0.16700000000000001</v>
      </c>
      <c r="Q8" s="8">
        <f t="shared" si="1"/>
        <v>0.16700000000000001</v>
      </c>
    </row>
    <row r="9" spans="1:17" x14ac:dyDescent="0.25">
      <c r="A9" s="10" t="s">
        <v>46</v>
      </c>
      <c r="B9" s="8">
        <v>618214.75899999996</v>
      </c>
      <c r="C9" s="8">
        <v>449800.24699999997</v>
      </c>
      <c r="D9" s="8">
        <v>1.6160000000000001</v>
      </c>
      <c r="E9" s="8">
        <v>1.7350000000000001</v>
      </c>
      <c r="F9" s="10" t="s">
        <v>71</v>
      </c>
      <c r="G9" s="8">
        <v>0.11899999999999999</v>
      </c>
      <c r="H9" s="8">
        <f t="shared" si="0"/>
        <v>0.11899999999999999</v>
      </c>
      <c r="J9" s="10" t="s">
        <v>78</v>
      </c>
      <c r="K9" s="8">
        <v>602108.33200000005</v>
      </c>
      <c r="L9" s="8">
        <v>338624.35700000002</v>
      </c>
      <c r="M9" s="8">
        <v>3.9910000000000001</v>
      </c>
      <c r="N9" s="8">
        <v>3.9609999999999999</v>
      </c>
      <c r="O9" s="10" t="s">
        <v>152</v>
      </c>
      <c r="P9" s="10">
        <v>-0.03</v>
      </c>
      <c r="Q9" s="8">
        <f t="shared" si="1"/>
        <v>0.03</v>
      </c>
    </row>
    <row r="10" spans="1:17" x14ac:dyDescent="0.25">
      <c r="A10" s="10" t="s">
        <v>47</v>
      </c>
      <c r="B10" s="8">
        <v>602561.80200000003</v>
      </c>
      <c r="C10" s="8">
        <v>338830.46899999998</v>
      </c>
      <c r="D10" s="8">
        <v>6.1470000000000002</v>
      </c>
      <c r="E10" s="8">
        <v>6.12</v>
      </c>
      <c r="F10" s="10" t="s">
        <v>71</v>
      </c>
      <c r="G10" s="8">
        <v>-2.7E-2</v>
      </c>
      <c r="H10" s="8">
        <f t="shared" si="0"/>
        <v>2.7E-2</v>
      </c>
      <c r="J10" s="10" t="s">
        <v>79</v>
      </c>
      <c r="K10" s="8">
        <v>542971.027</v>
      </c>
      <c r="L10" s="8">
        <v>337079.24800000002</v>
      </c>
      <c r="M10" s="8">
        <v>127.82299999999999</v>
      </c>
      <c r="N10" s="8">
        <v>127.688</v>
      </c>
      <c r="O10" s="10" t="s">
        <v>152</v>
      </c>
      <c r="P10" s="10">
        <v>-0.13500000000000001</v>
      </c>
      <c r="Q10" s="8">
        <f t="shared" si="1"/>
        <v>0.13500000000000001</v>
      </c>
    </row>
    <row r="11" spans="1:17" x14ac:dyDescent="0.25">
      <c r="A11" s="10" t="s">
        <v>48</v>
      </c>
      <c r="B11" s="8">
        <v>543399.15500000003</v>
      </c>
      <c r="C11" s="8">
        <v>337381.97899999999</v>
      </c>
      <c r="D11" s="8">
        <v>138.542</v>
      </c>
      <c r="E11" s="8">
        <v>138.57300000000001</v>
      </c>
      <c r="F11" s="10" t="s">
        <v>71</v>
      </c>
      <c r="G11" s="8">
        <v>3.1E-2</v>
      </c>
      <c r="H11" s="8">
        <f t="shared" si="0"/>
        <v>3.1E-2</v>
      </c>
      <c r="J11" s="10" t="s">
        <v>80</v>
      </c>
      <c r="K11" s="8">
        <v>535318.73600000003</v>
      </c>
      <c r="L11" s="8">
        <v>280227.071</v>
      </c>
      <c r="M11" s="8">
        <v>18.353999999999999</v>
      </c>
      <c r="N11" s="8">
        <v>18.289000000000001</v>
      </c>
      <c r="O11" s="10" t="s">
        <v>152</v>
      </c>
      <c r="P11" s="10">
        <v>-6.5000000000000002E-2</v>
      </c>
      <c r="Q11" s="8">
        <f t="shared" si="1"/>
        <v>6.5000000000000002E-2</v>
      </c>
    </row>
    <row r="12" spans="1:17" x14ac:dyDescent="0.25">
      <c r="A12" s="10" t="s">
        <v>49</v>
      </c>
      <c r="B12" s="8">
        <v>535209.06900000002</v>
      </c>
      <c r="C12" s="8">
        <v>280631.63099999999</v>
      </c>
      <c r="D12" s="8">
        <v>14.913</v>
      </c>
      <c r="E12" s="8">
        <v>14.789</v>
      </c>
      <c r="F12" s="10" t="s">
        <v>71</v>
      </c>
      <c r="G12" s="8">
        <v>-0.124</v>
      </c>
      <c r="H12" s="8">
        <f t="shared" si="0"/>
        <v>0.124</v>
      </c>
      <c r="J12" s="10" t="s">
        <v>81</v>
      </c>
      <c r="K12" s="8">
        <v>565771.53200000001</v>
      </c>
      <c r="L12" s="8">
        <v>268030.16100000002</v>
      </c>
      <c r="M12" s="8">
        <v>2.9159999999999999</v>
      </c>
      <c r="N12" s="8">
        <v>3.121</v>
      </c>
      <c r="O12" s="10" t="s">
        <v>152</v>
      </c>
      <c r="P12" s="10">
        <v>0.20499999999999999</v>
      </c>
      <c r="Q12" s="8">
        <f t="shared" si="1"/>
        <v>0.20499999999999999</v>
      </c>
    </row>
    <row r="13" spans="1:17" x14ac:dyDescent="0.25">
      <c r="A13" s="10" t="s">
        <v>50</v>
      </c>
      <c r="B13" s="8">
        <v>565837.38500000001</v>
      </c>
      <c r="C13" s="8">
        <v>268422.52299999999</v>
      </c>
      <c r="D13" s="8">
        <v>3.7549999999999999</v>
      </c>
      <c r="E13" s="8">
        <v>3.7639999999999998</v>
      </c>
      <c r="F13" s="10" t="s">
        <v>71</v>
      </c>
      <c r="G13" s="8">
        <v>8.9999999999999993E-3</v>
      </c>
      <c r="H13" s="8">
        <f t="shared" si="0"/>
        <v>8.9999999999999993E-3</v>
      </c>
      <c r="J13" s="10" t="s">
        <v>82</v>
      </c>
      <c r="K13" s="8">
        <v>217931.27100000001</v>
      </c>
      <c r="L13" s="8">
        <v>329225.81400000001</v>
      </c>
      <c r="M13" s="8">
        <v>6.431</v>
      </c>
      <c r="N13" s="8">
        <v>6.2060000000000004</v>
      </c>
      <c r="O13" s="10" t="s">
        <v>152</v>
      </c>
      <c r="P13" s="10">
        <v>-0.22500000000000001</v>
      </c>
      <c r="Q13" s="8">
        <f t="shared" si="1"/>
        <v>0.22500000000000001</v>
      </c>
    </row>
    <row r="14" spans="1:17" x14ac:dyDescent="0.25">
      <c r="A14" s="10" t="s">
        <v>51</v>
      </c>
      <c r="B14" s="8">
        <v>218081.984</v>
      </c>
      <c r="C14" s="8">
        <v>328812.82799999998</v>
      </c>
      <c r="D14" s="8">
        <v>4.7220000000000004</v>
      </c>
      <c r="E14" s="8">
        <v>4.6109999999999998</v>
      </c>
      <c r="F14" s="10" t="s">
        <v>71</v>
      </c>
      <c r="G14" s="8">
        <v>-0.111</v>
      </c>
      <c r="H14" s="8">
        <f t="shared" si="0"/>
        <v>0.111</v>
      </c>
      <c r="J14" s="10" t="s">
        <v>83</v>
      </c>
      <c r="K14" s="8">
        <v>286093.67300000001</v>
      </c>
      <c r="L14" s="8">
        <v>226619.334</v>
      </c>
      <c r="M14" s="8">
        <v>78.453999999999994</v>
      </c>
      <c r="N14" s="8">
        <v>78.37</v>
      </c>
      <c r="O14" s="10" t="s">
        <v>152</v>
      </c>
      <c r="P14" s="10">
        <v>-8.4000000000000005E-2</v>
      </c>
      <c r="Q14" s="8">
        <f t="shared" si="1"/>
        <v>8.4000000000000005E-2</v>
      </c>
    </row>
    <row r="15" spans="1:17" x14ac:dyDescent="0.25">
      <c r="A15" s="10" t="s">
        <v>52</v>
      </c>
      <c r="B15" s="8">
        <v>286331.99599999998</v>
      </c>
      <c r="C15" s="8">
        <v>226947.86</v>
      </c>
      <c r="D15" s="8">
        <v>88.906999999999996</v>
      </c>
      <c r="E15" s="8">
        <v>88.715000000000003</v>
      </c>
      <c r="F15" s="10" t="s">
        <v>71</v>
      </c>
      <c r="G15" s="8">
        <v>-0.192</v>
      </c>
      <c r="H15" s="8">
        <f t="shared" si="0"/>
        <v>0.192</v>
      </c>
      <c r="J15" s="10" t="s">
        <v>84</v>
      </c>
      <c r="K15" s="8">
        <v>218986.815</v>
      </c>
      <c r="L15" s="8">
        <v>268230.40700000001</v>
      </c>
      <c r="M15" s="8">
        <v>1.627</v>
      </c>
      <c r="N15" s="8">
        <v>1.528</v>
      </c>
      <c r="O15" s="10" t="s">
        <v>152</v>
      </c>
      <c r="P15" s="10">
        <v>-9.9000000000000005E-2</v>
      </c>
      <c r="Q15" s="8">
        <f t="shared" si="1"/>
        <v>9.9000000000000005E-2</v>
      </c>
    </row>
    <row r="16" spans="1:17" x14ac:dyDescent="0.25">
      <c r="A16" s="10" t="s">
        <v>53</v>
      </c>
      <c r="B16" s="8">
        <v>219324.875</v>
      </c>
      <c r="C16" s="8">
        <v>267926.90100000001</v>
      </c>
      <c r="D16" s="8">
        <v>4.0309999999999997</v>
      </c>
      <c r="E16" s="8">
        <v>4.0119999999999996</v>
      </c>
      <c r="F16" s="10" t="s">
        <v>71</v>
      </c>
      <c r="G16" s="8">
        <v>-1.9E-2</v>
      </c>
      <c r="H16" s="8">
        <f t="shared" si="0"/>
        <v>1.9E-2</v>
      </c>
      <c r="J16" s="10" t="s">
        <v>85</v>
      </c>
      <c r="K16" s="8">
        <v>301056.86300000001</v>
      </c>
      <c r="L16" s="8">
        <v>276488.29800000001</v>
      </c>
      <c r="M16" s="8">
        <v>121.236</v>
      </c>
      <c r="N16" s="8">
        <v>121.21899999999999</v>
      </c>
      <c r="O16" s="10" t="s">
        <v>152</v>
      </c>
      <c r="P16" s="10">
        <v>-1.7000000000000001E-2</v>
      </c>
      <c r="Q16" s="8">
        <f t="shared" si="1"/>
        <v>1.7000000000000001E-2</v>
      </c>
    </row>
    <row r="17" spans="1:17" x14ac:dyDescent="0.25">
      <c r="A17" s="10" t="s">
        <v>54</v>
      </c>
      <c r="B17" s="8">
        <v>300828.24699999997</v>
      </c>
      <c r="C17" s="8">
        <v>276464.50799999997</v>
      </c>
      <c r="D17" s="8">
        <v>120.989</v>
      </c>
      <c r="E17" s="8">
        <v>121.17400000000001</v>
      </c>
      <c r="F17" s="10" t="s">
        <v>71</v>
      </c>
      <c r="G17" s="8">
        <v>0.185</v>
      </c>
      <c r="H17" s="8">
        <f t="shared" si="0"/>
        <v>0.185</v>
      </c>
      <c r="J17" s="10" t="s">
        <v>86</v>
      </c>
      <c r="K17" s="8">
        <v>293804.11800000002</v>
      </c>
      <c r="L17" s="8">
        <v>185028.59</v>
      </c>
      <c r="M17" s="8">
        <v>28.954999999999998</v>
      </c>
      <c r="N17" s="8">
        <v>29.059000000000001</v>
      </c>
      <c r="O17" s="10" t="s">
        <v>152</v>
      </c>
      <c r="P17" s="10">
        <v>0.104</v>
      </c>
      <c r="Q17" s="8">
        <f t="shared" si="1"/>
        <v>0.104</v>
      </c>
    </row>
    <row r="18" spans="1:17" x14ac:dyDescent="0.25">
      <c r="A18" s="10" t="s">
        <v>55</v>
      </c>
      <c r="B18" s="8">
        <v>294256.33899999998</v>
      </c>
      <c r="C18" s="8">
        <v>186549.742</v>
      </c>
      <c r="D18" s="8">
        <v>46.034999999999997</v>
      </c>
      <c r="E18" s="8">
        <v>46.131999999999998</v>
      </c>
      <c r="F18" s="10" t="s">
        <v>71</v>
      </c>
      <c r="G18" s="8">
        <v>9.7000000000000003E-2</v>
      </c>
      <c r="H18" s="8">
        <f t="shared" si="0"/>
        <v>9.7000000000000003E-2</v>
      </c>
      <c r="J18" s="10" t="s">
        <v>87</v>
      </c>
      <c r="K18" s="8">
        <v>256008.07399999999</v>
      </c>
      <c r="L18" s="8">
        <v>297018.06099999999</v>
      </c>
      <c r="M18" s="8">
        <v>55.337000000000003</v>
      </c>
      <c r="N18" s="8">
        <v>55.277999999999999</v>
      </c>
      <c r="O18" s="10" t="s">
        <v>152</v>
      </c>
      <c r="P18" s="10">
        <v>-5.8999999999999997E-2</v>
      </c>
      <c r="Q18" s="8">
        <f t="shared" si="1"/>
        <v>5.8999999999999997E-2</v>
      </c>
    </row>
    <row r="19" spans="1:17" x14ac:dyDescent="0.25">
      <c r="A19" s="10" t="s">
        <v>56</v>
      </c>
      <c r="B19" s="8">
        <v>255621.147</v>
      </c>
      <c r="C19" s="8">
        <v>296919.93300000002</v>
      </c>
      <c r="D19" s="8">
        <v>54.829000000000001</v>
      </c>
      <c r="E19" s="8">
        <v>54.798999999999999</v>
      </c>
      <c r="F19" s="10" t="s">
        <v>71</v>
      </c>
      <c r="G19" s="8">
        <v>-0.03</v>
      </c>
      <c r="H19" s="8">
        <f t="shared" si="0"/>
        <v>0.03</v>
      </c>
      <c r="J19" s="10" t="s">
        <v>88</v>
      </c>
      <c r="K19" s="8">
        <v>352973.43800000002</v>
      </c>
      <c r="L19" s="8">
        <v>239799.07800000001</v>
      </c>
      <c r="M19" s="8">
        <v>98.25</v>
      </c>
      <c r="N19" s="8">
        <v>98.292000000000002</v>
      </c>
      <c r="O19" s="10" t="s">
        <v>152</v>
      </c>
      <c r="P19" s="10">
        <v>4.2000000000000003E-2</v>
      </c>
      <c r="Q19" s="8">
        <f t="shared" si="1"/>
        <v>4.2000000000000003E-2</v>
      </c>
    </row>
    <row r="20" spans="1:17" x14ac:dyDescent="0.25">
      <c r="A20" s="10" t="s">
        <v>57</v>
      </c>
      <c r="B20" s="8">
        <v>353020.53499999997</v>
      </c>
      <c r="C20" s="8">
        <v>240115.171</v>
      </c>
      <c r="D20" s="8">
        <v>95.994</v>
      </c>
      <c r="E20" s="8">
        <v>95.938000000000002</v>
      </c>
      <c r="F20" s="10" t="s">
        <v>71</v>
      </c>
      <c r="G20" s="8">
        <v>-5.6000000000000001E-2</v>
      </c>
      <c r="H20" s="8">
        <f t="shared" si="0"/>
        <v>5.6000000000000001E-2</v>
      </c>
      <c r="J20" s="10" t="s">
        <v>89</v>
      </c>
      <c r="K20" s="8">
        <v>413085.36800000002</v>
      </c>
      <c r="L20" s="8">
        <v>294409.14</v>
      </c>
      <c r="M20" s="8">
        <v>81.8</v>
      </c>
      <c r="N20" s="8">
        <v>81.96</v>
      </c>
      <c r="O20" s="10" t="s">
        <v>152</v>
      </c>
      <c r="P20" s="10">
        <v>0.16</v>
      </c>
      <c r="Q20" s="8">
        <f t="shared" si="1"/>
        <v>0.16</v>
      </c>
    </row>
    <row r="21" spans="1:17" x14ac:dyDescent="0.25">
      <c r="A21" s="10" t="s">
        <v>58</v>
      </c>
      <c r="B21" s="8">
        <v>412903.42700000003</v>
      </c>
      <c r="C21" s="8">
        <v>294672.88799999998</v>
      </c>
      <c r="D21" s="8">
        <v>84.56</v>
      </c>
      <c r="E21" s="8">
        <v>84.744</v>
      </c>
      <c r="F21" s="10" t="s">
        <v>71</v>
      </c>
      <c r="G21" s="8">
        <v>0.184</v>
      </c>
      <c r="H21" s="8">
        <f t="shared" si="0"/>
        <v>0.184</v>
      </c>
      <c r="J21" s="10" t="s">
        <v>90</v>
      </c>
      <c r="K21" s="8">
        <v>502981.99699999997</v>
      </c>
      <c r="L21" s="8">
        <v>238473.92199999999</v>
      </c>
      <c r="M21" s="8">
        <v>39.636000000000003</v>
      </c>
      <c r="N21" s="8">
        <v>39.792999999999999</v>
      </c>
      <c r="O21" s="10" t="s">
        <v>152</v>
      </c>
      <c r="P21" s="10">
        <v>0.157</v>
      </c>
      <c r="Q21" s="8">
        <f t="shared" si="1"/>
        <v>0.157</v>
      </c>
    </row>
    <row r="22" spans="1:17" x14ac:dyDescent="0.25">
      <c r="A22" s="10" t="s">
        <v>59</v>
      </c>
      <c r="B22" s="8">
        <v>502486.44799999997</v>
      </c>
      <c r="C22" s="8">
        <v>238487.06099999999</v>
      </c>
      <c r="D22" s="8">
        <v>43.466000000000001</v>
      </c>
      <c r="E22" s="8">
        <v>43.533000000000001</v>
      </c>
      <c r="F22" s="10" t="s">
        <v>71</v>
      </c>
      <c r="G22" s="8">
        <v>6.7000000000000004E-2</v>
      </c>
      <c r="H22" s="8">
        <f t="shared" si="0"/>
        <v>6.7000000000000004E-2</v>
      </c>
      <c r="J22" s="10" t="s">
        <v>91</v>
      </c>
      <c r="K22" s="8">
        <v>355421.07900000003</v>
      </c>
      <c r="L22" s="8">
        <v>156934.99299999999</v>
      </c>
      <c r="M22" s="8">
        <v>20.221</v>
      </c>
      <c r="N22" s="8">
        <v>20.259</v>
      </c>
      <c r="O22" s="10" t="s">
        <v>152</v>
      </c>
      <c r="P22" s="10">
        <v>3.7999999999999999E-2</v>
      </c>
      <c r="Q22" s="8">
        <f t="shared" si="1"/>
        <v>3.7999999999999999E-2</v>
      </c>
    </row>
    <row r="23" spans="1:17" x14ac:dyDescent="0.25">
      <c r="A23" s="10" t="s">
        <v>60</v>
      </c>
      <c r="B23" s="8">
        <v>355466.73499999999</v>
      </c>
      <c r="C23" s="8">
        <v>156113.337</v>
      </c>
      <c r="D23" s="8">
        <v>20.507000000000001</v>
      </c>
      <c r="E23" s="8">
        <v>20.591000000000001</v>
      </c>
      <c r="F23" s="10" t="s">
        <v>71</v>
      </c>
      <c r="G23" s="8">
        <v>8.4000000000000005E-2</v>
      </c>
      <c r="H23" s="8">
        <f t="shared" si="0"/>
        <v>8.4000000000000005E-2</v>
      </c>
      <c r="J23" s="10" t="s">
        <v>92</v>
      </c>
      <c r="K23" s="8">
        <v>517350.72200000001</v>
      </c>
      <c r="L23" s="8">
        <v>200455.30900000001</v>
      </c>
      <c r="M23" s="8">
        <v>7.7320000000000002</v>
      </c>
      <c r="N23" s="8">
        <v>7.9020000000000001</v>
      </c>
      <c r="O23" s="10" t="s">
        <v>152</v>
      </c>
      <c r="P23" s="10">
        <v>0.17</v>
      </c>
      <c r="Q23" s="8">
        <f t="shared" si="1"/>
        <v>0.17</v>
      </c>
    </row>
    <row r="24" spans="1:17" x14ac:dyDescent="0.25">
      <c r="A24" s="10" t="s">
        <v>61</v>
      </c>
      <c r="B24" s="8">
        <v>517750.25199999998</v>
      </c>
      <c r="C24" s="8">
        <v>200172.59400000001</v>
      </c>
      <c r="D24" s="8">
        <v>7.016</v>
      </c>
      <c r="E24" s="8">
        <v>7.2149999999999999</v>
      </c>
      <c r="F24" s="10" t="s">
        <v>71</v>
      </c>
      <c r="G24" s="8">
        <v>0.19900000000000001</v>
      </c>
      <c r="H24" s="8">
        <f t="shared" si="0"/>
        <v>0.19900000000000001</v>
      </c>
      <c r="J24" s="10" t="s">
        <v>93</v>
      </c>
      <c r="K24" s="8">
        <v>366365.67099999997</v>
      </c>
      <c r="L24" s="8">
        <v>51794.497000000003</v>
      </c>
      <c r="M24" s="8">
        <v>13.702</v>
      </c>
      <c r="N24" s="8">
        <v>13.768000000000001</v>
      </c>
      <c r="O24" s="10" t="s">
        <v>152</v>
      </c>
      <c r="P24" s="10">
        <v>6.6000000000000003E-2</v>
      </c>
      <c r="Q24" s="8">
        <f t="shared" si="1"/>
        <v>6.6000000000000003E-2</v>
      </c>
    </row>
    <row r="25" spans="1:17" x14ac:dyDescent="0.25">
      <c r="A25" s="10" t="s">
        <v>62</v>
      </c>
      <c r="B25" s="8">
        <v>365833.29100000003</v>
      </c>
      <c r="C25" s="8">
        <v>52001.508999999998</v>
      </c>
      <c r="D25" s="8">
        <v>13.654999999999999</v>
      </c>
      <c r="E25" s="8">
        <v>13.712999999999999</v>
      </c>
      <c r="F25" s="10" t="s">
        <v>71</v>
      </c>
      <c r="G25" s="8">
        <v>5.8000000000000003E-2</v>
      </c>
      <c r="H25" s="8">
        <f t="shared" si="0"/>
        <v>5.8000000000000003E-2</v>
      </c>
      <c r="J25" s="10" t="s">
        <v>94</v>
      </c>
      <c r="K25" s="8">
        <v>420651.05300000001</v>
      </c>
      <c r="L25" s="8">
        <v>167353.103</v>
      </c>
      <c r="M25" s="8">
        <v>9.8859999999999992</v>
      </c>
      <c r="N25" s="8">
        <v>9.8640000000000008</v>
      </c>
      <c r="O25" s="10" t="s">
        <v>152</v>
      </c>
      <c r="P25" s="10">
        <v>-2.1999999999999999E-2</v>
      </c>
      <c r="Q25" s="8">
        <f t="shared" si="1"/>
        <v>2.1999999999999999E-2</v>
      </c>
    </row>
    <row r="26" spans="1:17" x14ac:dyDescent="0.25">
      <c r="A26" s="10" t="s">
        <v>63</v>
      </c>
      <c r="B26" s="8">
        <v>419926.41499999998</v>
      </c>
      <c r="C26" s="8">
        <v>167375.81599999999</v>
      </c>
      <c r="D26" s="8">
        <v>10.298</v>
      </c>
      <c r="E26" s="8">
        <v>10.276</v>
      </c>
      <c r="F26" s="10" t="s">
        <v>71</v>
      </c>
      <c r="G26" s="8">
        <v>-2.1999999999999999E-2</v>
      </c>
      <c r="H26" s="8">
        <f t="shared" si="0"/>
        <v>2.1999999999999999E-2</v>
      </c>
      <c r="J26" s="10" t="s">
        <v>95</v>
      </c>
      <c r="K26" s="8">
        <v>413148.44</v>
      </c>
      <c r="L26" s="8">
        <v>107600.639</v>
      </c>
      <c r="M26" s="8">
        <v>15.659000000000001</v>
      </c>
      <c r="N26" s="8">
        <v>15.558</v>
      </c>
      <c r="O26" s="10" t="s">
        <v>152</v>
      </c>
      <c r="P26" s="10">
        <v>-0.10100000000000001</v>
      </c>
      <c r="Q26" s="8">
        <f t="shared" si="1"/>
        <v>0.10100000000000001</v>
      </c>
    </row>
    <row r="27" spans="1:17" x14ac:dyDescent="0.25">
      <c r="A27" s="10" t="s">
        <v>64</v>
      </c>
      <c r="B27" s="8">
        <v>419926.43099999998</v>
      </c>
      <c r="C27" s="8">
        <v>167375.902</v>
      </c>
      <c r="D27" s="8">
        <v>10.323</v>
      </c>
      <c r="E27" s="8">
        <v>10.266999999999999</v>
      </c>
      <c r="F27" s="10" t="s">
        <v>71</v>
      </c>
      <c r="G27" s="8">
        <v>-5.6000000000000001E-2</v>
      </c>
      <c r="H27" s="8">
        <f t="shared" si="0"/>
        <v>5.6000000000000001E-2</v>
      </c>
      <c r="J27" s="10" t="s">
        <v>96</v>
      </c>
      <c r="K27" s="8">
        <v>451162.80800000002</v>
      </c>
      <c r="L27" s="8">
        <v>218095.30100000001</v>
      </c>
      <c r="M27" s="8">
        <v>63.610999999999997</v>
      </c>
      <c r="N27" s="8">
        <v>63.698999999999998</v>
      </c>
      <c r="O27" s="10" t="s">
        <v>152</v>
      </c>
      <c r="P27" s="10">
        <v>8.7999999999999995E-2</v>
      </c>
      <c r="Q27" s="8">
        <f t="shared" si="1"/>
        <v>8.7999999999999995E-2</v>
      </c>
    </row>
    <row r="28" spans="1:17" x14ac:dyDescent="0.25">
      <c r="A28" s="10" t="s">
        <v>65</v>
      </c>
      <c r="B28" s="8">
        <v>413721.35</v>
      </c>
      <c r="C28" s="8">
        <v>107320.383</v>
      </c>
      <c r="D28" s="8">
        <v>13.377000000000001</v>
      </c>
      <c r="E28" s="8">
        <v>13.301</v>
      </c>
      <c r="F28" s="10" t="s">
        <v>71</v>
      </c>
      <c r="G28" s="8">
        <v>-7.5999999999999998E-2</v>
      </c>
      <c r="H28" s="8">
        <f t="shared" si="0"/>
        <v>7.5999999999999998E-2</v>
      </c>
      <c r="J28" s="10" t="s">
        <v>97</v>
      </c>
      <c r="K28" s="8">
        <v>228358.83199999999</v>
      </c>
      <c r="L28" s="8">
        <v>244753.46</v>
      </c>
      <c r="M28" s="8">
        <v>13.718</v>
      </c>
      <c r="N28" s="8">
        <v>13.64</v>
      </c>
      <c r="O28" s="10" t="s">
        <v>152</v>
      </c>
      <c r="P28" s="10">
        <v>-7.8E-2</v>
      </c>
      <c r="Q28" s="8">
        <f t="shared" si="1"/>
        <v>7.8E-2</v>
      </c>
    </row>
    <row r="29" spans="1:17" x14ac:dyDescent="0.25">
      <c r="A29" s="10" t="s">
        <v>66</v>
      </c>
      <c r="B29" s="8">
        <v>451157.55</v>
      </c>
      <c r="C29" s="8">
        <v>218609.58799999999</v>
      </c>
      <c r="D29" s="8">
        <v>61.637999999999998</v>
      </c>
      <c r="E29" s="8">
        <v>61.831000000000003</v>
      </c>
      <c r="F29" s="10" t="s">
        <v>71</v>
      </c>
      <c r="G29" s="8">
        <v>0.193</v>
      </c>
      <c r="H29" s="8">
        <f t="shared" si="0"/>
        <v>0.193</v>
      </c>
      <c r="J29" s="10" t="s">
        <v>98</v>
      </c>
      <c r="K29" s="8">
        <v>348574.42599999998</v>
      </c>
      <c r="L29" s="8">
        <v>203267.359</v>
      </c>
      <c r="M29" s="8">
        <v>53.594000000000001</v>
      </c>
      <c r="N29" s="8">
        <v>53.59</v>
      </c>
      <c r="O29" s="10" t="s">
        <v>152</v>
      </c>
      <c r="P29" s="10">
        <v>-4.0000000000000001E-3</v>
      </c>
      <c r="Q29" s="8">
        <f t="shared" si="1"/>
        <v>4.0000000000000001E-3</v>
      </c>
    </row>
    <row r="30" spans="1:17" x14ac:dyDescent="0.25">
      <c r="A30" s="10" t="s">
        <v>67</v>
      </c>
      <c r="B30" s="8">
        <v>227933.10800000001</v>
      </c>
      <c r="C30" s="8">
        <v>245215.72700000001</v>
      </c>
      <c r="D30" s="8">
        <v>15.177</v>
      </c>
      <c r="E30" s="8">
        <v>14.586</v>
      </c>
      <c r="F30" s="10" t="s">
        <v>71</v>
      </c>
      <c r="G30" s="8">
        <v>-0.59099999999999997</v>
      </c>
      <c r="H30" s="8">
        <f t="shared" si="0"/>
        <v>0.59099999999999997</v>
      </c>
      <c r="J30" s="10" t="s">
        <v>99</v>
      </c>
      <c r="K30" s="8">
        <v>430018.86700000003</v>
      </c>
      <c r="L30" s="8">
        <v>95037.744999999995</v>
      </c>
      <c r="M30" s="8">
        <v>7.9859999999999998</v>
      </c>
      <c r="N30" s="8">
        <v>7.968</v>
      </c>
      <c r="O30" s="10" t="s">
        <v>152</v>
      </c>
      <c r="P30" s="10">
        <v>-1.7999999999999999E-2</v>
      </c>
      <c r="Q30" s="8">
        <f t="shared" si="1"/>
        <v>1.7999999999999999E-2</v>
      </c>
    </row>
    <row r="31" spans="1:17" x14ac:dyDescent="0.25">
      <c r="A31" s="10" t="s">
        <v>68</v>
      </c>
      <c r="B31" s="8">
        <v>348812.946</v>
      </c>
      <c r="C31" s="8">
        <v>203328.93400000001</v>
      </c>
      <c r="D31" s="8">
        <v>54.22</v>
      </c>
      <c r="E31" s="8">
        <v>54.302</v>
      </c>
      <c r="F31" s="10" t="s">
        <v>71</v>
      </c>
      <c r="G31" s="8">
        <v>8.2000000000000003E-2</v>
      </c>
      <c r="H31" s="8">
        <f t="shared" si="0"/>
        <v>8.2000000000000003E-2</v>
      </c>
      <c r="J31" s="10" t="s">
        <v>100</v>
      </c>
      <c r="K31" s="8">
        <v>425561.80099999998</v>
      </c>
      <c r="L31" s="8">
        <v>261021.726</v>
      </c>
      <c r="M31" s="8">
        <v>84.191000000000003</v>
      </c>
      <c r="N31" s="8">
        <v>84.409000000000006</v>
      </c>
      <c r="O31" s="10" t="s">
        <v>152</v>
      </c>
      <c r="P31" s="10">
        <v>0.218</v>
      </c>
      <c r="Q31" s="8">
        <f t="shared" si="1"/>
        <v>0.218</v>
      </c>
    </row>
    <row r="32" spans="1:17" x14ac:dyDescent="0.25">
      <c r="A32" s="10" t="s">
        <v>69</v>
      </c>
      <c r="B32" s="8">
        <v>430257.36800000002</v>
      </c>
      <c r="C32" s="8">
        <v>95359.194000000003</v>
      </c>
      <c r="D32" s="8">
        <v>7.6</v>
      </c>
      <c r="E32" s="8">
        <v>7.5640000000000001</v>
      </c>
      <c r="F32" s="10" t="s">
        <v>71</v>
      </c>
      <c r="G32" s="8">
        <v>-3.5999999999999997E-2</v>
      </c>
      <c r="H32" s="8">
        <f t="shared" si="0"/>
        <v>3.5999999999999997E-2</v>
      </c>
      <c r="J32" s="10" t="s">
        <v>101</v>
      </c>
      <c r="K32" s="8">
        <v>519298.73300000001</v>
      </c>
      <c r="L32" s="8">
        <v>472520.57799999998</v>
      </c>
      <c r="M32" s="8">
        <v>155.30199999999999</v>
      </c>
      <c r="N32" s="8">
        <v>155.12200000000001</v>
      </c>
      <c r="O32" s="10" t="s">
        <v>152</v>
      </c>
      <c r="P32" s="10">
        <v>-0.18</v>
      </c>
      <c r="Q32" s="8">
        <f t="shared" si="1"/>
        <v>0.18</v>
      </c>
    </row>
    <row r="33" spans="1:17" x14ac:dyDescent="0.25">
      <c r="A33" s="10" t="s">
        <v>70</v>
      </c>
      <c r="B33" s="8">
        <v>426009.06199999998</v>
      </c>
      <c r="C33" s="8">
        <v>261449.59700000001</v>
      </c>
      <c r="D33" s="8">
        <v>82.968999999999994</v>
      </c>
      <c r="E33" s="8">
        <v>83.084000000000003</v>
      </c>
      <c r="F33" s="10" t="s">
        <v>71</v>
      </c>
      <c r="G33" s="8">
        <v>0.115</v>
      </c>
      <c r="H33" s="8">
        <f t="shared" si="0"/>
        <v>0.115</v>
      </c>
      <c r="J33" s="10" t="s">
        <v>102</v>
      </c>
      <c r="K33" s="8">
        <v>548944.94900000002</v>
      </c>
      <c r="L33" s="8">
        <v>430891.71299999999</v>
      </c>
      <c r="M33" s="8">
        <v>62.042000000000002</v>
      </c>
      <c r="N33" s="8">
        <v>62.064</v>
      </c>
      <c r="O33" s="10" t="s">
        <v>152</v>
      </c>
      <c r="P33" s="10">
        <v>2.1999999999999999E-2</v>
      </c>
      <c r="Q33" s="8">
        <f t="shared" si="1"/>
        <v>2.1999999999999999E-2</v>
      </c>
    </row>
    <row r="34" spans="1:17" x14ac:dyDescent="0.25">
      <c r="J34" s="10" t="s">
        <v>103</v>
      </c>
      <c r="K34" s="8">
        <v>579248.23199999996</v>
      </c>
      <c r="L34" s="8">
        <v>451857.234</v>
      </c>
      <c r="M34" s="8">
        <v>61.671999999999997</v>
      </c>
      <c r="N34" s="8">
        <v>61.622</v>
      </c>
      <c r="O34" s="10" t="s">
        <v>152</v>
      </c>
      <c r="P34" s="10">
        <v>-0.05</v>
      </c>
      <c r="Q34" s="8">
        <f t="shared" si="1"/>
        <v>0.05</v>
      </c>
    </row>
    <row r="35" spans="1:17" x14ac:dyDescent="0.25">
      <c r="J35" s="10" t="s">
        <v>104</v>
      </c>
      <c r="K35" s="8">
        <v>588044.81799999997</v>
      </c>
      <c r="L35" s="8">
        <v>388328.45899999997</v>
      </c>
      <c r="M35" s="8">
        <v>19.664000000000001</v>
      </c>
      <c r="N35" s="8">
        <v>19.518000000000001</v>
      </c>
      <c r="O35" s="10" t="s">
        <v>152</v>
      </c>
      <c r="P35" s="10">
        <v>-0.14599999999999999</v>
      </c>
      <c r="Q35" s="8">
        <f t="shared" si="1"/>
        <v>0.14599999999999999</v>
      </c>
    </row>
    <row r="36" spans="1:17" x14ac:dyDescent="0.25">
      <c r="J36" s="10" t="s">
        <v>105</v>
      </c>
      <c r="K36" s="8">
        <v>532004.30500000005</v>
      </c>
      <c r="L36" s="8">
        <v>450895.92599999998</v>
      </c>
      <c r="M36" s="8">
        <v>108.715</v>
      </c>
      <c r="N36" s="8">
        <v>108.589</v>
      </c>
      <c r="O36" s="10" t="s">
        <v>152</v>
      </c>
      <c r="P36" s="10">
        <v>-0.126</v>
      </c>
      <c r="Q36" s="8">
        <f t="shared" si="1"/>
        <v>0.126</v>
      </c>
    </row>
    <row r="37" spans="1:17" x14ac:dyDescent="0.25">
      <c r="J37" s="10" t="s">
        <v>106</v>
      </c>
      <c r="K37" s="8">
        <v>512995.78600000002</v>
      </c>
      <c r="L37" s="8">
        <v>427329.92200000002</v>
      </c>
      <c r="M37" s="8">
        <v>173.12200000000001</v>
      </c>
      <c r="N37" s="8">
        <v>172.85900000000001</v>
      </c>
      <c r="O37" s="10" t="s">
        <v>152</v>
      </c>
      <c r="P37" s="10">
        <v>-0.26300000000000001</v>
      </c>
      <c r="Q37" s="8">
        <f t="shared" si="1"/>
        <v>0.26300000000000001</v>
      </c>
    </row>
    <row r="38" spans="1:17" x14ac:dyDescent="0.25">
      <c r="J38" s="10" t="s">
        <v>107</v>
      </c>
      <c r="K38" s="8">
        <v>528730.924</v>
      </c>
      <c r="L38" s="8">
        <v>267943.99900000001</v>
      </c>
      <c r="M38" s="8">
        <v>5.7839999999999998</v>
      </c>
      <c r="N38" s="8">
        <v>5.6760000000000002</v>
      </c>
      <c r="O38" s="10" t="s">
        <v>152</v>
      </c>
      <c r="P38" s="10">
        <v>-0.108</v>
      </c>
      <c r="Q38" s="8">
        <f t="shared" si="1"/>
        <v>0.108</v>
      </c>
    </row>
    <row r="39" spans="1:17" x14ac:dyDescent="0.25">
      <c r="J39" s="10" t="s">
        <v>108</v>
      </c>
      <c r="K39" s="8">
        <v>555969.9</v>
      </c>
      <c r="L39" s="8">
        <v>307548.647</v>
      </c>
      <c r="M39" s="8">
        <v>26.38</v>
      </c>
      <c r="N39" s="8">
        <v>26.291</v>
      </c>
      <c r="O39" s="10" t="s">
        <v>152</v>
      </c>
      <c r="P39" s="10">
        <v>-8.8999999999999996E-2</v>
      </c>
      <c r="Q39" s="8">
        <f t="shared" si="1"/>
        <v>8.8999999999999996E-2</v>
      </c>
    </row>
    <row r="40" spans="1:17" x14ac:dyDescent="0.25">
      <c r="J40" s="10" t="s">
        <v>109</v>
      </c>
      <c r="K40" s="8">
        <v>576399.61699999997</v>
      </c>
      <c r="L40" s="8">
        <v>362570.29200000002</v>
      </c>
      <c r="M40" s="8">
        <v>10.865</v>
      </c>
      <c r="N40" s="8">
        <v>10.645</v>
      </c>
      <c r="O40" s="10" t="s">
        <v>152</v>
      </c>
      <c r="P40" s="10">
        <v>-0.22</v>
      </c>
      <c r="Q40" s="8">
        <f t="shared" si="1"/>
        <v>0.22</v>
      </c>
    </row>
    <row r="41" spans="1:17" x14ac:dyDescent="0.25">
      <c r="J41" s="10" t="s">
        <v>110</v>
      </c>
      <c r="K41" s="8">
        <v>609502.77099999995</v>
      </c>
      <c r="L41" s="8">
        <v>390845.75900000002</v>
      </c>
      <c r="M41" s="8">
        <v>3.359</v>
      </c>
      <c r="N41" s="8">
        <v>3.379</v>
      </c>
      <c r="O41" s="10" t="s">
        <v>152</v>
      </c>
      <c r="P41" s="10">
        <v>0.02</v>
      </c>
      <c r="Q41" s="8">
        <f t="shared" si="1"/>
        <v>0.02</v>
      </c>
    </row>
    <row r="42" spans="1:17" x14ac:dyDescent="0.25">
      <c r="J42" s="10" t="s">
        <v>111</v>
      </c>
      <c r="K42" s="8">
        <v>528526.89099999995</v>
      </c>
      <c r="L42" s="8">
        <v>319407.67599999998</v>
      </c>
      <c r="M42" s="8">
        <v>83.852999999999994</v>
      </c>
      <c r="N42" s="8">
        <v>83.408000000000001</v>
      </c>
      <c r="O42" s="10" t="s">
        <v>152</v>
      </c>
      <c r="P42" s="10">
        <v>-0.44500000000000001</v>
      </c>
      <c r="Q42" s="8">
        <f t="shared" si="1"/>
        <v>0.44500000000000001</v>
      </c>
    </row>
    <row r="43" spans="1:17" x14ac:dyDescent="0.25">
      <c r="J43" s="10" t="s">
        <v>112</v>
      </c>
      <c r="K43" s="8">
        <v>525508.57200000004</v>
      </c>
      <c r="L43" s="8">
        <v>371197.03200000001</v>
      </c>
      <c r="M43" s="8">
        <v>146.37700000000001</v>
      </c>
      <c r="N43" s="8">
        <v>146.16800000000001</v>
      </c>
      <c r="O43" s="10" t="s">
        <v>152</v>
      </c>
      <c r="P43" s="10">
        <v>-0.20899999999999999</v>
      </c>
      <c r="Q43" s="8">
        <f t="shared" si="1"/>
        <v>0.20899999999999999</v>
      </c>
    </row>
    <row r="44" spans="1:17" x14ac:dyDescent="0.25">
      <c r="J44" s="10" t="s">
        <v>113</v>
      </c>
      <c r="K44" s="8">
        <v>205301.96</v>
      </c>
      <c r="L44" s="8">
        <v>296893.04800000001</v>
      </c>
      <c r="M44" s="8">
        <v>7.8390000000000004</v>
      </c>
      <c r="N44" s="8">
        <v>7.9459999999999997</v>
      </c>
      <c r="O44" s="10" t="s">
        <v>152</v>
      </c>
      <c r="P44" s="10">
        <v>0.107</v>
      </c>
      <c r="Q44" s="8">
        <f t="shared" si="1"/>
        <v>0.107</v>
      </c>
    </row>
    <row r="45" spans="1:17" x14ac:dyDescent="0.25">
      <c r="J45" s="10" t="s">
        <v>114</v>
      </c>
      <c r="K45" s="8">
        <v>246911.00099999999</v>
      </c>
      <c r="L45" s="8">
        <v>265008</v>
      </c>
      <c r="M45" s="8">
        <v>32.271999999999998</v>
      </c>
      <c r="N45" s="8">
        <v>32.307000000000002</v>
      </c>
      <c r="O45" s="10" t="s">
        <v>152</v>
      </c>
      <c r="P45" s="10">
        <v>3.5000000000000003E-2</v>
      </c>
      <c r="Q45" s="8">
        <f t="shared" si="1"/>
        <v>3.5000000000000003E-2</v>
      </c>
    </row>
    <row r="46" spans="1:17" x14ac:dyDescent="0.25">
      <c r="J46" s="10" t="s">
        <v>115</v>
      </c>
      <c r="K46" s="8">
        <v>240133.16899999999</v>
      </c>
      <c r="L46" s="8">
        <v>314819.34600000002</v>
      </c>
      <c r="M46" s="8">
        <v>38.929000000000002</v>
      </c>
      <c r="N46" s="8">
        <v>38.723999999999997</v>
      </c>
      <c r="O46" s="10" t="s">
        <v>152</v>
      </c>
      <c r="P46" s="10">
        <v>-0.20499999999999999</v>
      </c>
      <c r="Q46" s="8">
        <f t="shared" si="1"/>
        <v>0.20499999999999999</v>
      </c>
    </row>
    <row r="47" spans="1:17" x14ac:dyDescent="0.25">
      <c r="J47" s="10" t="s">
        <v>116</v>
      </c>
      <c r="K47" s="8">
        <v>229202.299</v>
      </c>
      <c r="L47" s="8">
        <v>279137.99599999998</v>
      </c>
      <c r="M47" s="8">
        <v>21.914000000000001</v>
      </c>
      <c r="N47" s="8">
        <v>21.524000000000001</v>
      </c>
      <c r="O47" s="10" t="s">
        <v>152</v>
      </c>
      <c r="P47" s="10">
        <v>-0.39</v>
      </c>
      <c r="Q47" s="8">
        <f t="shared" si="1"/>
        <v>0.39</v>
      </c>
    </row>
    <row r="48" spans="1:17" x14ac:dyDescent="0.25">
      <c r="J48" s="10" t="s">
        <v>117</v>
      </c>
      <c r="K48" s="8">
        <v>284486.72899999999</v>
      </c>
      <c r="L48" s="8">
        <v>253224.136</v>
      </c>
      <c r="M48" s="8">
        <v>125.4</v>
      </c>
      <c r="N48" s="8">
        <v>125.30200000000001</v>
      </c>
      <c r="O48" s="10" t="s">
        <v>152</v>
      </c>
      <c r="P48" s="10">
        <v>-9.8000000000000004E-2</v>
      </c>
      <c r="Q48" s="8">
        <f t="shared" si="1"/>
        <v>9.8000000000000004E-2</v>
      </c>
    </row>
    <row r="49" spans="10:17" x14ac:dyDescent="0.25">
      <c r="J49" s="10" t="s">
        <v>118</v>
      </c>
      <c r="K49" s="8">
        <v>345197.95199999999</v>
      </c>
      <c r="L49" s="8">
        <v>182032.011</v>
      </c>
      <c r="M49" s="8">
        <v>17.178000000000001</v>
      </c>
      <c r="N49" s="8">
        <v>17.262</v>
      </c>
      <c r="O49" s="10" t="s">
        <v>152</v>
      </c>
      <c r="P49" s="10">
        <v>8.4000000000000005E-2</v>
      </c>
      <c r="Q49" s="8">
        <f t="shared" si="1"/>
        <v>8.4000000000000005E-2</v>
      </c>
    </row>
    <row r="50" spans="10:17" x14ac:dyDescent="0.25">
      <c r="J50" s="10" t="s">
        <v>119</v>
      </c>
      <c r="K50" s="8">
        <v>345197.859</v>
      </c>
      <c r="L50" s="8">
        <v>182031.98499999999</v>
      </c>
      <c r="M50" s="8">
        <v>17.236000000000001</v>
      </c>
      <c r="N50" s="8">
        <v>17.263000000000002</v>
      </c>
      <c r="O50" s="10" t="s">
        <v>152</v>
      </c>
      <c r="P50" s="10">
        <v>2.7E-2</v>
      </c>
      <c r="Q50" s="8">
        <f t="shared" si="1"/>
        <v>2.7E-2</v>
      </c>
    </row>
    <row r="51" spans="10:17" x14ac:dyDescent="0.25">
      <c r="J51" s="10" t="s">
        <v>120</v>
      </c>
      <c r="K51" s="8">
        <v>365974.45600000001</v>
      </c>
      <c r="L51" s="8">
        <v>255204.11600000001</v>
      </c>
      <c r="M51" s="8">
        <v>114.82899999999999</v>
      </c>
      <c r="N51" s="8">
        <v>114.83799999999999</v>
      </c>
      <c r="O51" s="10" t="s">
        <v>152</v>
      </c>
      <c r="P51" s="10">
        <v>8.9999999999999993E-3</v>
      </c>
      <c r="Q51" s="8">
        <f t="shared" si="1"/>
        <v>8.9999999999999993E-3</v>
      </c>
    </row>
    <row r="52" spans="10:17" x14ac:dyDescent="0.25">
      <c r="J52" s="10" t="s">
        <v>121</v>
      </c>
      <c r="K52" s="8">
        <v>391260.72100000002</v>
      </c>
      <c r="L52" s="8">
        <v>220930.97200000001</v>
      </c>
      <c r="M52" s="8">
        <v>97.564999999999998</v>
      </c>
      <c r="N52" s="8">
        <v>97.450999999999993</v>
      </c>
      <c r="O52" s="10" t="s">
        <v>152</v>
      </c>
      <c r="P52" s="10">
        <v>-0.114</v>
      </c>
      <c r="Q52" s="8">
        <f t="shared" si="1"/>
        <v>0.114</v>
      </c>
    </row>
    <row r="53" spans="10:17" x14ac:dyDescent="0.25">
      <c r="J53" s="10" t="s">
        <v>122</v>
      </c>
      <c r="K53" s="8">
        <v>390031.77399999998</v>
      </c>
      <c r="L53" s="8">
        <v>159169.52100000001</v>
      </c>
      <c r="M53" s="8">
        <v>45.26</v>
      </c>
      <c r="N53" s="8">
        <v>45.274999999999999</v>
      </c>
      <c r="O53" s="10" t="s">
        <v>152</v>
      </c>
      <c r="P53" s="10">
        <v>1.4999999999999999E-2</v>
      </c>
      <c r="Q53" s="8">
        <f t="shared" si="1"/>
        <v>1.4999999999999999E-2</v>
      </c>
    </row>
    <row r="54" spans="10:17" x14ac:dyDescent="0.25">
      <c r="J54" s="10" t="s">
        <v>123</v>
      </c>
      <c r="K54" s="8">
        <v>404492.62199999997</v>
      </c>
      <c r="L54" s="8">
        <v>145481.74799999999</v>
      </c>
      <c r="M54" s="8">
        <v>35.213000000000001</v>
      </c>
      <c r="N54" s="8">
        <v>35.216000000000001</v>
      </c>
      <c r="O54" s="10" t="s">
        <v>152</v>
      </c>
      <c r="P54" s="10">
        <v>3.0000000000000001E-3</v>
      </c>
      <c r="Q54" s="8">
        <f t="shared" si="1"/>
        <v>3.0000000000000001E-3</v>
      </c>
    </row>
    <row r="55" spans="10:17" x14ac:dyDescent="0.25">
      <c r="J55" s="10" t="s">
        <v>124</v>
      </c>
      <c r="K55" s="8">
        <v>464562.64299999998</v>
      </c>
      <c r="L55" s="8">
        <v>177955.07699999999</v>
      </c>
      <c r="M55" s="8">
        <v>7.8730000000000002</v>
      </c>
      <c r="N55" s="8">
        <v>7.8479999999999999</v>
      </c>
      <c r="O55" s="10" t="s">
        <v>152</v>
      </c>
      <c r="P55" s="10">
        <v>-2.5000000000000001E-2</v>
      </c>
      <c r="Q55" s="8">
        <f t="shared" si="1"/>
        <v>2.5000000000000001E-2</v>
      </c>
    </row>
    <row r="56" spans="10:17" x14ac:dyDescent="0.25">
      <c r="J56" s="10" t="s">
        <v>125</v>
      </c>
      <c r="K56" s="8">
        <v>286416.72600000002</v>
      </c>
      <c r="L56" s="8">
        <v>286093.97700000001</v>
      </c>
      <c r="M56" s="8">
        <v>134.50299999999999</v>
      </c>
      <c r="N56" s="8">
        <v>134.29300000000001</v>
      </c>
      <c r="O56" s="10" t="s">
        <v>152</v>
      </c>
      <c r="P56" s="10">
        <v>-0.21</v>
      </c>
      <c r="Q56" s="8">
        <f t="shared" si="1"/>
        <v>0.21</v>
      </c>
    </row>
    <row r="57" spans="10:17" x14ac:dyDescent="0.25">
      <c r="J57" s="10" t="s">
        <v>126</v>
      </c>
      <c r="K57" s="8">
        <v>542134.152</v>
      </c>
      <c r="L57" s="8">
        <v>387013.73499999999</v>
      </c>
      <c r="M57" s="8">
        <v>86.033000000000001</v>
      </c>
      <c r="N57" s="8">
        <v>85.897999999999996</v>
      </c>
      <c r="O57" s="10" t="s">
        <v>152</v>
      </c>
      <c r="P57" s="10">
        <v>-0.13500000000000001</v>
      </c>
      <c r="Q57" s="8">
        <f t="shared" si="1"/>
        <v>0.13500000000000001</v>
      </c>
    </row>
    <row r="58" spans="10:17" x14ac:dyDescent="0.25">
      <c r="J58" s="10" t="s">
        <v>127</v>
      </c>
      <c r="K58" s="8">
        <v>378185.87400000001</v>
      </c>
      <c r="L58" s="8">
        <v>78465.925000000003</v>
      </c>
      <c r="M58" s="8">
        <v>15.087</v>
      </c>
      <c r="N58" s="8">
        <v>15.148999999999999</v>
      </c>
      <c r="O58" s="10" t="s">
        <v>152</v>
      </c>
      <c r="P58" s="10">
        <v>6.2E-2</v>
      </c>
      <c r="Q58" s="8">
        <f t="shared" si="1"/>
        <v>6.2E-2</v>
      </c>
    </row>
    <row r="59" spans="10:17" x14ac:dyDescent="0.25">
      <c r="J59" s="10" t="s">
        <v>128</v>
      </c>
      <c r="K59" s="8">
        <v>463917.62400000001</v>
      </c>
      <c r="L59" s="8">
        <v>246647.296</v>
      </c>
      <c r="M59" s="8">
        <v>65.447999999999993</v>
      </c>
      <c r="N59" s="8">
        <v>65.534000000000006</v>
      </c>
      <c r="O59" s="10" t="s">
        <v>152</v>
      </c>
      <c r="P59" s="10">
        <v>8.5999999999999993E-2</v>
      </c>
      <c r="Q59" s="8">
        <f t="shared" si="1"/>
        <v>8.5999999999999993E-2</v>
      </c>
    </row>
    <row r="60" spans="10:17" x14ac:dyDescent="0.25">
      <c r="J60" s="10" t="s">
        <v>129</v>
      </c>
      <c r="K60" s="8">
        <v>462124.38900000002</v>
      </c>
      <c r="L60" s="8">
        <v>276595.12199999997</v>
      </c>
      <c r="M60" s="8">
        <v>21.853000000000002</v>
      </c>
      <c r="N60" s="8">
        <v>22.042000000000002</v>
      </c>
      <c r="O60" s="10" t="s">
        <v>152</v>
      </c>
      <c r="P60" s="10">
        <v>0.189</v>
      </c>
      <c r="Q60" s="8">
        <f t="shared" si="1"/>
        <v>0.189</v>
      </c>
    </row>
    <row r="61" spans="10:17" x14ac:dyDescent="0.25">
      <c r="J61" s="10" t="s">
        <v>130</v>
      </c>
      <c r="K61" s="8">
        <v>558819.39800000004</v>
      </c>
      <c r="L61" s="8">
        <v>410170.41899999999</v>
      </c>
      <c r="M61" s="8">
        <v>40.798000000000002</v>
      </c>
      <c r="N61" s="8">
        <v>40.628</v>
      </c>
      <c r="O61" s="10" t="s">
        <v>152</v>
      </c>
      <c r="P61" s="10">
        <v>-0.17</v>
      </c>
      <c r="Q61" s="8">
        <f t="shared" si="1"/>
        <v>0.17</v>
      </c>
    </row>
    <row r="62" spans="10:17" x14ac:dyDescent="0.25">
      <c r="J62" s="10" t="s">
        <v>131</v>
      </c>
      <c r="K62" s="8">
        <v>418797.91</v>
      </c>
      <c r="L62" s="8">
        <v>216572.81099999999</v>
      </c>
      <c r="M62" s="8">
        <v>50.514000000000003</v>
      </c>
      <c r="N62" s="8">
        <v>50.558999999999997</v>
      </c>
      <c r="O62" s="10" t="s">
        <v>152</v>
      </c>
      <c r="P62" s="10">
        <v>4.4999999999999998E-2</v>
      </c>
      <c r="Q62" s="8">
        <f t="shared" si="1"/>
        <v>4.4999999999999998E-2</v>
      </c>
    </row>
    <row r="63" spans="10:17" x14ac:dyDescent="0.25">
      <c r="J63" s="10" t="s">
        <v>132</v>
      </c>
      <c r="K63" s="8">
        <v>317471.45699999999</v>
      </c>
      <c r="L63" s="8">
        <v>249197.56</v>
      </c>
      <c r="M63" s="8">
        <v>95.861000000000004</v>
      </c>
      <c r="N63" s="8">
        <v>95.635999999999996</v>
      </c>
      <c r="O63" s="10" t="s">
        <v>152</v>
      </c>
      <c r="P63" s="10">
        <v>-0.22500000000000001</v>
      </c>
      <c r="Q63" s="8">
        <f t="shared" si="1"/>
        <v>0.22500000000000001</v>
      </c>
    </row>
    <row r="64" spans="10:17" x14ac:dyDescent="0.25">
      <c r="J64" s="10" t="s">
        <v>133</v>
      </c>
      <c r="K64" s="8">
        <v>400302.64799999999</v>
      </c>
      <c r="L64" s="8">
        <v>198386.712</v>
      </c>
      <c r="M64" s="8">
        <v>80.328999999999994</v>
      </c>
      <c r="N64" s="8">
        <v>80.283000000000001</v>
      </c>
      <c r="O64" s="10" t="s">
        <v>152</v>
      </c>
      <c r="P64" s="10">
        <v>-4.5999999999999999E-2</v>
      </c>
      <c r="Q64" s="8">
        <f t="shared" si="1"/>
        <v>4.5999999999999999E-2</v>
      </c>
    </row>
    <row r="65" spans="10:17" x14ac:dyDescent="0.25">
      <c r="J65" s="10" t="s">
        <v>134</v>
      </c>
      <c r="K65" s="8">
        <v>253936.111</v>
      </c>
      <c r="L65" s="8">
        <v>226953.16500000001</v>
      </c>
      <c r="M65" s="8">
        <v>102.42400000000001</v>
      </c>
      <c r="N65" s="8">
        <v>102.242</v>
      </c>
      <c r="O65" s="10" t="s">
        <v>152</v>
      </c>
      <c r="P65" s="10">
        <v>-0.182</v>
      </c>
      <c r="Q65" s="8">
        <f t="shared" si="1"/>
        <v>0.182</v>
      </c>
    </row>
    <row r="66" spans="10:17" x14ac:dyDescent="0.25">
      <c r="J66" s="10" t="s">
        <v>135</v>
      </c>
      <c r="K66" s="8">
        <v>459784.09100000001</v>
      </c>
      <c r="L66" s="8">
        <v>152767.65299999999</v>
      </c>
      <c r="M66" s="8">
        <v>6.1079999999999997</v>
      </c>
      <c r="N66" s="8">
        <v>6.0709999999999997</v>
      </c>
      <c r="O66" s="10" t="s">
        <v>152</v>
      </c>
      <c r="P66" s="10">
        <v>-3.6999999999999998E-2</v>
      </c>
      <c r="Q66" s="8">
        <f t="shared" si="1"/>
        <v>3.6999999999999998E-2</v>
      </c>
    </row>
    <row r="67" spans="10:17" x14ac:dyDescent="0.25">
      <c r="J67" s="10" t="s">
        <v>136</v>
      </c>
      <c r="K67" s="8">
        <v>456597.98</v>
      </c>
      <c r="L67" s="8">
        <v>195508.41899999999</v>
      </c>
      <c r="M67" s="8">
        <v>49.552</v>
      </c>
      <c r="N67" s="8">
        <v>49.68</v>
      </c>
      <c r="O67" s="10" t="s">
        <v>152</v>
      </c>
      <c r="P67" s="10">
        <v>0.128</v>
      </c>
      <c r="Q67" s="8">
        <f t="shared" si="1"/>
        <v>0.128</v>
      </c>
    </row>
    <row r="68" spans="10:17" x14ac:dyDescent="0.25">
      <c r="J68" s="10" t="s">
        <v>137</v>
      </c>
      <c r="K68" s="8">
        <v>317264.8</v>
      </c>
      <c r="L68" s="8">
        <v>219430.43599999999</v>
      </c>
      <c r="M68" s="8">
        <v>63.454000000000001</v>
      </c>
      <c r="N68" s="8">
        <v>63.616</v>
      </c>
      <c r="O68" s="10" t="s">
        <v>152</v>
      </c>
      <c r="P68" s="10">
        <v>0.16200000000000001</v>
      </c>
      <c r="Q68" s="8">
        <f t="shared" ref="Q68:Q131" si="2">ABS(P68)</f>
        <v>0.16200000000000001</v>
      </c>
    </row>
    <row r="69" spans="10:17" x14ac:dyDescent="0.25">
      <c r="J69" s="10" t="s">
        <v>138</v>
      </c>
      <c r="K69" s="8">
        <v>397415.64799999999</v>
      </c>
      <c r="L69" s="8">
        <v>50896.758999999998</v>
      </c>
      <c r="M69" s="8">
        <v>8.6519999999999992</v>
      </c>
      <c r="N69" s="8">
        <v>8.7810000000000006</v>
      </c>
      <c r="O69" s="10" t="s">
        <v>152</v>
      </c>
      <c r="P69" s="10">
        <v>0.129</v>
      </c>
      <c r="Q69" s="8">
        <f t="shared" si="2"/>
        <v>0.129</v>
      </c>
    </row>
    <row r="70" spans="10:17" x14ac:dyDescent="0.25">
      <c r="J70" s="10" t="s">
        <v>139</v>
      </c>
      <c r="K70" s="8">
        <v>401394.90100000001</v>
      </c>
      <c r="L70" s="8">
        <v>90232.842000000004</v>
      </c>
      <c r="M70" s="8">
        <v>12.555999999999999</v>
      </c>
      <c r="N70" s="8">
        <v>12.452999999999999</v>
      </c>
      <c r="O70" s="10" t="s">
        <v>152</v>
      </c>
      <c r="P70" s="10">
        <v>-0.10299999999999999</v>
      </c>
      <c r="Q70" s="8">
        <f t="shared" si="2"/>
        <v>0.10299999999999999</v>
      </c>
    </row>
    <row r="71" spans="10:17" x14ac:dyDescent="0.25">
      <c r="J71" s="10" t="s">
        <v>140</v>
      </c>
      <c r="K71" s="8">
        <v>439448.94500000001</v>
      </c>
      <c r="L71" s="8">
        <v>141911.99600000001</v>
      </c>
      <c r="M71" s="8">
        <v>16.977</v>
      </c>
      <c r="N71" s="8">
        <v>16.885000000000002</v>
      </c>
      <c r="O71" s="10" t="s">
        <v>152</v>
      </c>
      <c r="P71" s="10">
        <v>-9.1999999999999998E-2</v>
      </c>
      <c r="Q71" s="8">
        <f t="shared" si="2"/>
        <v>9.1999999999999998E-2</v>
      </c>
    </row>
    <row r="72" spans="10:17" x14ac:dyDescent="0.25">
      <c r="J72" s="10" t="s">
        <v>141</v>
      </c>
      <c r="K72" s="8">
        <v>486081.59499999997</v>
      </c>
      <c r="L72" s="8">
        <v>203153.45800000001</v>
      </c>
      <c r="M72" s="8">
        <v>29.734999999999999</v>
      </c>
      <c r="N72" s="8">
        <v>29.873999999999999</v>
      </c>
      <c r="O72" s="10" t="s">
        <v>152</v>
      </c>
      <c r="P72" s="10">
        <v>0.13900000000000001</v>
      </c>
      <c r="Q72" s="8">
        <f t="shared" si="2"/>
        <v>0.13900000000000001</v>
      </c>
    </row>
    <row r="73" spans="10:17" x14ac:dyDescent="0.25">
      <c r="J73" s="10" t="s">
        <v>142</v>
      </c>
      <c r="K73" s="8">
        <v>273713.49099999998</v>
      </c>
      <c r="L73" s="8">
        <v>268501.69199999998</v>
      </c>
      <c r="M73" s="8">
        <v>126.432</v>
      </c>
      <c r="N73" s="8">
        <v>126.41200000000001</v>
      </c>
      <c r="O73" s="10" t="s">
        <v>152</v>
      </c>
      <c r="P73" s="10">
        <v>-0.02</v>
      </c>
      <c r="Q73" s="8">
        <f t="shared" si="2"/>
        <v>0.02</v>
      </c>
    </row>
    <row r="74" spans="10:17" x14ac:dyDescent="0.25">
      <c r="J74" s="10" t="s">
        <v>143</v>
      </c>
      <c r="K74" s="8">
        <v>303868.54499999998</v>
      </c>
      <c r="L74" s="8">
        <v>169242.66500000001</v>
      </c>
      <c r="M74" s="8">
        <v>9.5660000000000007</v>
      </c>
      <c r="N74" s="8">
        <v>9.7420000000000009</v>
      </c>
      <c r="O74" s="10" t="s">
        <v>152</v>
      </c>
      <c r="P74" s="10">
        <v>0.17599999999999999</v>
      </c>
      <c r="Q74" s="8">
        <f t="shared" si="2"/>
        <v>0.17599999999999999</v>
      </c>
    </row>
    <row r="75" spans="10:17" x14ac:dyDescent="0.25">
      <c r="J75" s="10" t="s">
        <v>144</v>
      </c>
      <c r="K75" s="8">
        <v>339217.674</v>
      </c>
      <c r="L75" s="8">
        <v>235435.82</v>
      </c>
      <c r="M75" s="8">
        <v>91.007000000000005</v>
      </c>
      <c r="N75" s="8">
        <v>91.018000000000001</v>
      </c>
      <c r="O75" s="10" t="s">
        <v>152</v>
      </c>
      <c r="P75" s="10">
        <v>1.0999999999999999E-2</v>
      </c>
      <c r="Q75" s="8">
        <f t="shared" si="2"/>
        <v>1.0999999999999999E-2</v>
      </c>
    </row>
    <row r="76" spans="10:17" x14ac:dyDescent="0.25">
      <c r="J76" s="10" t="s">
        <v>145</v>
      </c>
      <c r="K76" s="8">
        <v>426682.45400000003</v>
      </c>
      <c r="L76" s="8">
        <v>126746.723</v>
      </c>
      <c r="M76" s="8">
        <v>18.704000000000001</v>
      </c>
      <c r="N76" s="8">
        <v>18.661000000000001</v>
      </c>
      <c r="O76" s="10" t="s">
        <v>152</v>
      </c>
      <c r="P76" s="10">
        <v>-4.2999999999999997E-2</v>
      </c>
      <c r="Q76" s="8">
        <f t="shared" si="2"/>
        <v>4.2999999999999997E-2</v>
      </c>
    </row>
    <row r="77" spans="10:17" x14ac:dyDescent="0.25">
      <c r="J77" s="10" t="s">
        <v>146</v>
      </c>
      <c r="K77" s="8">
        <v>348922.07699999999</v>
      </c>
      <c r="L77" s="8">
        <v>218686.886</v>
      </c>
      <c r="M77" s="8">
        <v>66.766000000000005</v>
      </c>
      <c r="N77" s="8">
        <v>66.918000000000006</v>
      </c>
      <c r="O77" s="10" t="s">
        <v>152</v>
      </c>
      <c r="P77" s="10">
        <v>0.152</v>
      </c>
      <c r="Q77" s="8">
        <f t="shared" si="2"/>
        <v>0.152</v>
      </c>
    </row>
    <row r="78" spans="10:17" x14ac:dyDescent="0.25">
      <c r="J78" s="10" t="s">
        <v>147</v>
      </c>
      <c r="K78" s="8">
        <v>426083.25699999998</v>
      </c>
      <c r="L78" s="8">
        <v>229183.44500000001</v>
      </c>
      <c r="M78" s="8">
        <v>18.628</v>
      </c>
      <c r="N78" s="8">
        <v>18.635000000000002</v>
      </c>
      <c r="O78" s="10" t="s">
        <v>152</v>
      </c>
      <c r="P78" s="10">
        <v>7.0000000000000001E-3</v>
      </c>
      <c r="Q78" s="8">
        <f t="shared" si="2"/>
        <v>7.0000000000000001E-3</v>
      </c>
    </row>
    <row r="79" spans="10:17" x14ac:dyDescent="0.25">
      <c r="J79" s="10" t="s">
        <v>148</v>
      </c>
      <c r="K79" s="8">
        <v>397976.96600000001</v>
      </c>
      <c r="L79" s="8">
        <v>236704.592</v>
      </c>
      <c r="M79" s="8">
        <v>98.844999999999999</v>
      </c>
      <c r="N79" s="8">
        <v>98.718000000000004</v>
      </c>
      <c r="O79" s="10" t="s">
        <v>152</v>
      </c>
      <c r="P79" s="10">
        <v>-0.127</v>
      </c>
      <c r="Q79" s="8">
        <f t="shared" si="2"/>
        <v>0.127</v>
      </c>
    </row>
    <row r="80" spans="10:17" x14ac:dyDescent="0.25">
      <c r="J80" s="10" t="s">
        <v>149</v>
      </c>
      <c r="K80" s="8">
        <v>282154.935</v>
      </c>
      <c r="L80" s="8">
        <v>214261.32699999999</v>
      </c>
      <c r="M80" s="8">
        <v>57.451999999999998</v>
      </c>
      <c r="N80" s="8">
        <v>57.375999999999998</v>
      </c>
      <c r="O80" s="10" t="s">
        <v>152</v>
      </c>
      <c r="P80" s="10">
        <v>-7.5999999999999998E-2</v>
      </c>
      <c r="Q80" s="8">
        <f t="shared" si="2"/>
        <v>7.5999999999999998E-2</v>
      </c>
    </row>
    <row r="81" spans="10:17" x14ac:dyDescent="0.25">
      <c r="J81" s="10" t="s">
        <v>150</v>
      </c>
      <c r="K81" s="8">
        <v>528996.86899999995</v>
      </c>
      <c r="L81" s="8">
        <v>214214.802</v>
      </c>
      <c r="M81" s="8">
        <v>7.0819999999999999</v>
      </c>
      <c r="N81" s="8">
        <v>7.1289999999999996</v>
      </c>
      <c r="O81" s="10" t="s">
        <v>152</v>
      </c>
      <c r="P81" s="10">
        <v>4.7E-2</v>
      </c>
      <c r="Q81" s="8">
        <f t="shared" si="2"/>
        <v>4.7E-2</v>
      </c>
    </row>
    <row r="82" spans="10:17" x14ac:dyDescent="0.25">
      <c r="J82" s="10" t="s">
        <v>151</v>
      </c>
      <c r="K82" s="8">
        <v>344176.46899999998</v>
      </c>
      <c r="L82" s="8">
        <v>259242.09</v>
      </c>
      <c r="M82" s="8">
        <v>106.569</v>
      </c>
      <c r="N82" s="8">
        <v>106.60299999999999</v>
      </c>
      <c r="O82" s="10" t="s">
        <v>152</v>
      </c>
      <c r="P82" s="10">
        <v>3.4000000000000002E-2</v>
      </c>
      <c r="Q82" s="8">
        <f t="shared" si="2"/>
        <v>3.4000000000000002E-2</v>
      </c>
    </row>
    <row r="83" spans="10:17" x14ac:dyDescent="0.25">
      <c r="J83" s="10" t="s">
        <v>153</v>
      </c>
      <c r="K83" s="8">
        <v>482902.97899999999</v>
      </c>
      <c r="L83" s="8">
        <v>456389.48100000003</v>
      </c>
      <c r="M83" s="8">
        <v>96.388000000000005</v>
      </c>
      <c r="N83" s="8">
        <v>96.605000000000004</v>
      </c>
      <c r="O83" s="10" t="s">
        <v>215</v>
      </c>
      <c r="P83" s="8">
        <v>0.217</v>
      </c>
      <c r="Q83" s="8">
        <f t="shared" si="2"/>
        <v>0.217</v>
      </c>
    </row>
    <row r="84" spans="10:17" x14ac:dyDescent="0.25">
      <c r="J84" s="10" t="s">
        <v>154</v>
      </c>
      <c r="K84" s="8">
        <v>554413.68900000001</v>
      </c>
      <c r="L84" s="8">
        <v>478864.74599999998</v>
      </c>
      <c r="M84" s="8">
        <v>133.76</v>
      </c>
      <c r="N84" s="8">
        <v>133.62299999999999</v>
      </c>
      <c r="O84" s="10" t="s">
        <v>215</v>
      </c>
      <c r="P84" s="8">
        <v>-0.13700000000000001</v>
      </c>
      <c r="Q84" s="8">
        <f t="shared" si="2"/>
        <v>0.13700000000000001</v>
      </c>
    </row>
    <row r="85" spans="10:17" x14ac:dyDescent="0.25">
      <c r="J85" s="10" t="s">
        <v>155</v>
      </c>
      <c r="K85" s="8">
        <v>601901.77899999998</v>
      </c>
      <c r="L85" s="8">
        <v>464947.62300000002</v>
      </c>
      <c r="M85" s="8">
        <v>41.863999999999997</v>
      </c>
      <c r="N85" s="8">
        <v>41.796999999999997</v>
      </c>
      <c r="O85" s="10" t="s">
        <v>215</v>
      </c>
      <c r="P85" s="8">
        <v>-6.7000000000000004E-2</v>
      </c>
      <c r="Q85" s="8">
        <f t="shared" si="2"/>
        <v>6.7000000000000004E-2</v>
      </c>
    </row>
    <row r="86" spans="10:17" x14ac:dyDescent="0.25">
      <c r="J86" s="10" t="s">
        <v>156</v>
      </c>
      <c r="K86" s="8">
        <v>528643.83600000001</v>
      </c>
      <c r="L86" s="8">
        <v>405533.96600000001</v>
      </c>
      <c r="M86" s="8">
        <v>136.11099999999999</v>
      </c>
      <c r="N86" s="8">
        <v>135.994</v>
      </c>
      <c r="O86" s="10" t="s">
        <v>215</v>
      </c>
      <c r="P86" s="8">
        <v>-0.11700000000000001</v>
      </c>
      <c r="Q86" s="8">
        <f t="shared" si="2"/>
        <v>0.11700000000000001</v>
      </c>
    </row>
    <row r="87" spans="10:17" x14ac:dyDescent="0.25">
      <c r="J87" s="10" t="s">
        <v>157</v>
      </c>
      <c r="K87" s="8">
        <v>528643.86199999996</v>
      </c>
      <c r="L87" s="8">
        <v>405533.96600000001</v>
      </c>
      <c r="M87" s="8">
        <v>136.12100000000001</v>
      </c>
      <c r="N87" s="8">
        <v>135.99199999999999</v>
      </c>
      <c r="O87" s="10" t="s">
        <v>215</v>
      </c>
      <c r="P87" s="8">
        <v>-0.129</v>
      </c>
      <c r="Q87" s="8">
        <f t="shared" si="2"/>
        <v>0.129</v>
      </c>
    </row>
    <row r="88" spans="10:17" x14ac:dyDescent="0.25">
      <c r="J88" s="10" t="s">
        <v>158</v>
      </c>
      <c r="K88" s="8">
        <v>578630.56799999997</v>
      </c>
      <c r="L88" s="8">
        <v>416501.598</v>
      </c>
      <c r="M88" s="8">
        <v>57.029000000000003</v>
      </c>
      <c r="N88" s="8">
        <v>56.957999999999998</v>
      </c>
      <c r="O88" s="10" t="s">
        <v>215</v>
      </c>
      <c r="P88" s="8">
        <v>-7.0999999999999994E-2</v>
      </c>
      <c r="Q88" s="8">
        <f t="shared" si="2"/>
        <v>7.0999999999999994E-2</v>
      </c>
    </row>
    <row r="89" spans="10:17" x14ac:dyDescent="0.25">
      <c r="J89" s="10" t="s">
        <v>159</v>
      </c>
      <c r="K89" s="8">
        <v>618726.88899999997</v>
      </c>
      <c r="L89" s="8">
        <v>450007.32799999998</v>
      </c>
      <c r="M89" s="8">
        <v>3.1629999999999998</v>
      </c>
      <c r="N89" s="8">
        <v>3.3010000000000002</v>
      </c>
      <c r="O89" s="10" t="s">
        <v>215</v>
      </c>
      <c r="P89" s="8">
        <v>0.13800000000000001</v>
      </c>
      <c r="Q89" s="8">
        <f t="shared" si="2"/>
        <v>0.13800000000000001</v>
      </c>
    </row>
    <row r="90" spans="10:17" x14ac:dyDescent="0.25">
      <c r="J90" s="10" t="s">
        <v>160</v>
      </c>
      <c r="K90" s="8">
        <v>601812.44999999995</v>
      </c>
      <c r="L90" s="8">
        <v>338478.93599999999</v>
      </c>
      <c r="M90" s="8">
        <v>4.8570000000000002</v>
      </c>
      <c r="N90" s="8">
        <v>4.8150000000000004</v>
      </c>
      <c r="O90" s="10" t="s">
        <v>215</v>
      </c>
      <c r="P90" s="8">
        <v>-4.2000000000000003E-2</v>
      </c>
      <c r="Q90" s="8">
        <f t="shared" si="2"/>
        <v>4.2000000000000003E-2</v>
      </c>
    </row>
    <row r="91" spans="10:17" x14ac:dyDescent="0.25">
      <c r="J91" s="10" t="s">
        <v>161</v>
      </c>
      <c r="K91" s="8">
        <v>542057.71400000004</v>
      </c>
      <c r="L91" s="8">
        <v>339706.03499999997</v>
      </c>
      <c r="M91" s="8">
        <v>140.649</v>
      </c>
      <c r="N91" s="8">
        <v>140.55099999999999</v>
      </c>
      <c r="O91" s="10" t="s">
        <v>215</v>
      </c>
      <c r="P91" s="8">
        <v>-9.8000000000000004E-2</v>
      </c>
      <c r="Q91" s="8">
        <f t="shared" si="2"/>
        <v>9.8000000000000004E-2</v>
      </c>
    </row>
    <row r="92" spans="10:17" x14ac:dyDescent="0.25">
      <c r="J92" s="10" t="s">
        <v>162</v>
      </c>
      <c r="K92" s="8">
        <v>535194.91</v>
      </c>
      <c r="L92" s="8">
        <v>280681.685</v>
      </c>
      <c r="M92" s="8">
        <v>14.372999999999999</v>
      </c>
      <c r="N92" s="8">
        <v>14.273</v>
      </c>
      <c r="O92" s="10" t="s">
        <v>215</v>
      </c>
      <c r="P92" s="8">
        <v>-0.1</v>
      </c>
      <c r="Q92" s="8">
        <f t="shared" si="2"/>
        <v>0.1</v>
      </c>
    </row>
    <row r="93" spans="10:17" x14ac:dyDescent="0.25">
      <c r="J93" s="10" t="s">
        <v>163</v>
      </c>
      <c r="K93" s="8">
        <v>565585.68500000006</v>
      </c>
      <c r="L93" s="8">
        <v>267654.02500000002</v>
      </c>
      <c r="M93" s="8">
        <v>3.1190000000000002</v>
      </c>
      <c r="N93" s="8">
        <v>3.2090000000000001</v>
      </c>
      <c r="O93" s="10" t="s">
        <v>215</v>
      </c>
      <c r="P93" s="8">
        <v>0.09</v>
      </c>
      <c r="Q93" s="8">
        <f t="shared" si="2"/>
        <v>0.09</v>
      </c>
    </row>
    <row r="94" spans="10:17" x14ac:dyDescent="0.25">
      <c r="J94" s="10" t="s">
        <v>164</v>
      </c>
      <c r="K94" s="8">
        <v>219231.114</v>
      </c>
      <c r="L94" s="8">
        <v>331999.72700000001</v>
      </c>
      <c r="M94" s="8">
        <v>6.6829999999999998</v>
      </c>
      <c r="N94" s="8">
        <v>6.4180000000000001</v>
      </c>
      <c r="O94" s="10" t="s">
        <v>215</v>
      </c>
      <c r="P94" s="8">
        <v>-0.26500000000000001</v>
      </c>
      <c r="Q94" s="8">
        <f t="shared" si="2"/>
        <v>0.26500000000000001</v>
      </c>
    </row>
    <row r="95" spans="10:17" x14ac:dyDescent="0.25">
      <c r="J95" s="10" t="s">
        <v>165</v>
      </c>
      <c r="K95" s="8">
        <v>285948.55200000003</v>
      </c>
      <c r="L95" s="8">
        <v>225512.49600000001</v>
      </c>
      <c r="M95" s="8">
        <v>60.901000000000003</v>
      </c>
      <c r="N95" s="8">
        <v>60.898000000000003</v>
      </c>
      <c r="O95" s="10" t="s">
        <v>215</v>
      </c>
      <c r="P95" s="8">
        <v>-3.0000000000000001E-3</v>
      </c>
      <c r="Q95" s="8">
        <f t="shared" si="2"/>
        <v>3.0000000000000001E-3</v>
      </c>
    </row>
    <row r="96" spans="10:17" x14ac:dyDescent="0.25">
      <c r="J96" s="10" t="s">
        <v>166</v>
      </c>
      <c r="K96" s="8">
        <v>217630.842</v>
      </c>
      <c r="L96" s="8">
        <v>269168.45600000001</v>
      </c>
      <c r="M96" s="8">
        <v>-1.113</v>
      </c>
      <c r="N96" s="8">
        <v>-1.171</v>
      </c>
      <c r="O96" s="10" t="s">
        <v>215</v>
      </c>
      <c r="P96" s="8">
        <v>-5.8000000000000003E-2</v>
      </c>
      <c r="Q96" s="8">
        <f t="shared" si="2"/>
        <v>5.8000000000000003E-2</v>
      </c>
    </row>
    <row r="97" spans="10:17" x14ac:dyDescent="0.25">
      <c r="J97" s="10" t="s">
        <v>167</v>
      </c>
      <c r="K97" s="8">
        <v>300070.80300000001</v>
      </c>
      <c r="L97" s="8">
        <v>274849.10100000002</v>
      </c>
      <c r="M97" s="8">
        <v>128.36099999999999</v>
      </c>
      <c r="N97" s="8">
        <v>128.352</v>
      </c>
      <c r="O97" s="10" t="s">
        <v>215</v>
      </c>
      <c r="P97" s="8">
        <v>-8.9999999999999993E-3</v>
      </c>
      <c r="Q97" s="8">
        <f t="shared" si="2"/>
        <v>8.9999999999999993E-3</v>
      </c>
    </row>
    <row r="98" spans="10:17" x14ac:dyDescent="0.25">
      <c r="J98" s="10" t="s">
        <v>168</v>
      </c>
      <c r="K98" s="8">
        <v>294685.46399999998</v>
      </c>
      <c r="L98" s="8">
        <v>185425.851</v>
      </c>
      <c r="M98" s="8">
        <v>32.71</v>
      </c>
      <c r="N98" s="8">
        <v>32.665999999999997</v>
      </c>
      <c r="O98" s="10" t="s">
        <v>215</v>
      </c>
      <c r="P98" s="8">
        <v>-4.3999999999999997E-2</v>
      </c>
      <c r="Q98" s="8">
        <f t="shared" si="2"/>
        <v>4.3999999999999997E-2</v>
      </c>
    </row>
    <row r="99" spans="10:17" x14ac:dyDescent="0.25">
      <c r="J99" s="10" t="s">
        <v>169</v>
      </c>
      <c r="K99" s="8">
        <v>256464.83199999999</v>
      </c>
      <c r="L99" s="8">
        <v>296798.158</v>
      </c>
      <c r="M99" s="8">
        <v>63.643999999999998</v>
      </c>
      <c r="N99" s="8">
        <v>63.595999999999997</v>
      </c>
      <c r="O99" s="10" t="s">
        <v>215</v>
      </c>
      <c r="P99" s="8">
        <v>-4.8000000000000001E-2</v>
      </c>
      <c r="Q99" s="8">
        <f t="shared" si="2"/>
        <v>4.8000000000000001E-2</v>
      </c>
    </row>
    <row r="100" spans="10:17" x14ac:dyDescent="0.25">
      <c r="J100" s="10" t="s">
        <v>170</v>
      </c>
      <c r="K100" s="8">
        <v>352863.65899999999</v>
      </c>
      <c r="L100" s="8">
        <v>240169.016</v>
      </c>
      <c r="M100" s="8">
        <v>96.2</v>
      </c>
      <c r="N100" s="8">
        <v>96.161000000000001</v>
      </c>
      <c r="O100" s="10" t="s">
        <v>215</v>
      </c>
      <c r="P100" s="8">
        <v>-3.9E-2</v>
      </c>
      <c r="Q100" s="8">
        <f t="shared" si="2"/>
        <v>3.9E-2</v>
      </c>
    </row>
    <row r="101" spans="10:17" x14ac:dyDescent="0.25">
      <c r="J101" s="10" t="s">
        <v>171</v>
      </c>
      <c r="K101" s="8">
        <v>412705.33199999999</v>
      </c>
      <c r="L101" s="8">
        <v>296871.56800000003</v>
      </c>
      <c r="M101" s="8">
        <v>87.248999999999995</v>
      </c>
      <c r="N101" s="8">
        <v>87.481999999999999</v>
      </c>
      <c r="O101" s="10" t="s">
        <v>215</v>
      </c>
      <c r="P101" s="8">
        <v>0.23300000000000001</v>
      </c>
      <c r="Q101" s="8">
        <f t="shared" si="2"/>
        <v>0.23300000000000001</v>
      </c>
    </row>
    <row r="102" spans="10:17" x14ac:dyDescent="0.25">
      <c r="J102" s="10" t="s">
        <v>172</v>
      </c>
      <c r="K102" s="8">
        <v>504491.951</v>
      </c>
      <c r="L102" s="8">
        <v>241092.74</v>
      </c>
      <c r="M102" s="8">
        <v>35.534999999999997</v>
      </c>
      <c r="N102" s="8">
        <v>35.526000000000003</v>
      </c>
      <c r="O102" s="10" t="s">
        <v>215</v>
      </c>
      <c r="P102" s="8">
        <v>-8.9999999999999993E-3</v>
      </c>
      <c r="Q102" s="8">
        <f t="shared" si="2"/>
        <v>8.9999999999999993E-3</v>
      </c>
    </row>
    <row r="103" spans="10:17" x14ac:dyDescent="0.25">
      <c r="J103" s="10" t="s">
        <v>173</v>
      </c>
      <c r="K103" s="8">
        <v>355359.85200000001</v>
      </c>
      <c r="L103" s="8">
        <v>156185.63200000001</v>
      </c>
      <c r="M103" s="8">
        <v>20.472999999999999</v>
      </c>
      <c r="N103" s="8">
        <v>20.488</v>
      </c>
      <c r="O103" s="10" t="s">
        <v>215</v>
      </c>
      <c r="P103" s="8">
        <v>1.4999999999999999E-2</v>
      </c>
      <c r="Q103" s="8">
        <f t="shared" si="2"/>
        <v>1.4999999999999999E-2</v>
      </c>
    </row>
    <row r="104" spans="10:17" x14ac:dyDescent="0.25">
      <c r="J104" s="10" t="s">
        <v>174</v>
      </c>
      <c r="K104" s="8">
        <v>517140.783</v>
      </c>
      <c r="L104" s="8">
        <v>200554.16699999999</v>
      </c>
      <c r="M104" s="8">
        <v>8.1349999999999998</v>
      </c>
      <c r="N104" s="8">
        <v>8.2330000000000005</v>
      </c>
      <c r="O104" s="10" t="s">
        <v>215</v>
      </c>
      <c r="P104" s="8">
        <v>9.8000000000000004E-2</v>
      </c>
      <c r="Q104" s="8">
        <f t="shared" si="2"/>
        <v>9.8000000000000004E-2</v>
      </c>
    </row>
    <row r="105" spans="10:17" x14ac:dyDescent="0.25">
      <c r="J105" s="10" t="s">
        <v>175</v>
      </c>
      <c r="K105" s="8">
        <v>366378.89500000002</v>
      </c>
      <c r="L105" s="8">
        <v>51997.963000000003</v>
      </c>
      <c r="M105" s="8">
        <v>16.103999999999999</v>
      </c>
      <c r="N105" s="8">
        <v>16.196999999999999</v>
      </c>
      <c r="O105" s="10" t="s">
        <v>215</v>
      </c>
      <c r="P105" s="8">
        <v>9.2999999999999999E-2</v>
      </c>
      <c r="Q105" s="8">
        <f t="shared" si="2"/>
        <v>9.2999999999999999E-2</v>
      </c>
    </row>
    <row r="106" spans="10:17" x14ac:dyDescent="0.25">
      <c r="J106" s="10" t="s">
        <v>176</v>
      </c>
      <c r="K106" s="8">
        <v>418692.58500000002</v>
      </c>
      <c r="L106" s="8">
        <v>168123.56</v>
      </c>
      <c r="M106" s="8">
        <v>18.36</v>
      </c>
      <c r="N106" s="8">
        <v>18.356999999999999</v>
      </c>
      <c r="O106" s="10" t="s">
        <v>215</v>
      </c>
      <c r="P106" s="8">
        <v>-3.0000000000000001E-3</v>
      </c>
      <c r="Q106" s="8">
        <f t="shared" si="2"/>
        <v>3.0000000000000001E-3</v>
      </c>
    </row>
    <row r="107" spans="10:17" x14ac:dyDescent="0.25">
      <c r="J107" s="10" t="s">
        <v>177</v>
      </c>
      <c r="K107" s="8">
        <v>413061.674</v>
      </c>
      <c r="L107" s="8">
        <v>108309.82799999999</v>
      </c>
      <c r="M107" s="8">
        <v>18.25</v>
      </c>
      <c r="N107" s="8">
        <v>18.190999999999999</v>
      </c>
      <c r="O107" s="10" t="s">
        <v>215</v>
      </c>
      <c r="P107" s="8">
        <v>-5.8999999999999997E-2</v>
      </c>
      <c r="Q107" s="8">
        <f t="shared" si="2"/>
        <v>5.8999999999999997E-2</v>
      </c>
    </row>
    <row r="108" spans="10:17" x14ac:dyDescent="0.25">
      <c r="J108" s="10" t="s">
        <v>178</v>
      </c>
      <c r="K108" s="8">
        <v>451165.81099999999</v>
      </c>
      <c r="L108" s="8">
        <v>218482.323</v>
      </c>
      <c r="M108" s="8">
        <v>62.252000000000002</v>
      </c>
      <c r="N108" s="8">
        <v>62.396999999999998</v>
      </c>
      <c r="O108" s="10" t="s">
        <v>215</v>
      </c>
      <c r="P108" s="8">
        <v>0.14499999999999999</v>
      </c>
      <c r="Q108" s="8">
        <f t="shared" si="2"/>
        <v>0.14499999999999999</v>
      </c>
    </row>
    <row r="109" spans="10:17" x14ac:dyDescent="0.25">
      <c r="J109" s="10" t="s">
        <v>179</v>
      </c>
      <c r="K109" s="8">
        <v>228056.848</v>
      </c>
      <c r="L109" s="8">
        <v>245411.158</v>
      </c>
      <c r="M109" s="8">
        <v>8.0210000000000008</v>
      </c>
      <c r="N109" s="8">
        <v>7.8929999999999998</v>
      </c>
      <c r="O109" s="10" t="s">
        <v>215</v>
      </c>
      <c r="P109" s="8">
        <v>-0.128</v>
      </c>
      <c r="Q109" s="8">
        <f t="shared" si="2"/>
        <v>0.128</v>
      </c>
    </row>
    <row r="110" spans="10:17" x14ac:dyDescent="0.25">
      <c r="J110" s="10" t="s">
        <v>180</v>
      </c>
      <c r="K110" s="8">
        <v>350652.89399999997</v>
      </c>
      <c r="L110" s="8">
        <v>204738.693</v>
      </c>
      <c r="M110" s="8">
        <v>43.167000000000002</v>
      </c>
      <c r="N110" s="8">
        <v>43.302</v>
      </c>
      <c r="O110" s="10" t="s">
        <v>215</v>
      </c>
      <c r="P110" s="8">
        <v>0.13500000000000001</v>
      </c>
      <c r="Q110" s="8">
        <f t="shared" si="2"/>
        <v>0.13500000000000001</v>
      </c>
    </row>
    <row r="111" spans="10:17" x14ac:dyDescent="0.25">
      <c r="J111" s="10" t="s">
        <v>181</v>
      </c>
      <c r="K111" s="8">
        <v>428602.24900000001</v>
      </c>
      <c r="L111" s="8">
        <v>95940.31</v>
      </c>
      <c r="M111" s="8">
        <v>5.6340000000000003</v>
      </c>
      <c r="N111" s="8">
        <v>5.6310000000000002</v>
      </c>
      <c r="O111" s="10" t="s">
        <v>215</v>
      </c>
      <c r="P111" s="8">
        <v>-3.0000000000000001E-3</v>
      </c>
      <c r="Q111" s="8">
        <f t="shared" si="2"/>
        <v>3.0000000000000001E-3</v>
      </c>
    </row>
    <row r="112" spans="10:17" x14ac:dyDescent="0.25">
      <c r="J112" s="10" t="s">
        <v>182</v>
      </c>
      <c r="K112" s="8">
        <v>425898.663</v>
      </c>
      <c r="L112" s="8">
        <v>260880.29800000001</v>
      </c>
      <c r="M112" s="8">
        <v>82.325000000000003</v>
      </c>
      <c r="N112" s="8">
        <v>82.451999999999998</v>
      </c>
      <c r="O112" s="10" t="s">
        <v>215</v>
      </c>
      <c r="P112" s="8">
        <v>0.127</v>
      </c>
      <c r="Q112" s="8">
        <f t="shared" si="2"/>
        <v>0.127</v>
      </c>
    </row>
    <row r="113" spans="10:17" x14ac:dyDescent="0.25">
      <c r="J113" s="10" t="s">
        <v>183</v>
      </c>
      <c r="K113" s="8">
        <v>531024.40800000005</v>
      </c>
      <c r="L113" s="8">
        <v>448712.11599999998</v>
      </c>
      <c r="M113" s="8">
        <v>102.866</v>
      </c>
      <c r="N113" s="8">
        <v>102.846</v>
      </c>
      <c r="O113" s="10" t="s">
        <v>215</v>
      </c>
      <c r="P113" s="8">
        <v>-0.02</v>
      </c>
      <c r="Q113" s="8">
        <f t="shared" si="2"/>
        <v>0.02</v>
      </c>
    </row>
    <row r="114" spans="10:17" x14ac:dyDescent="0.25">
      <c r="J114" s="10" t="s">
        <v>184</v>
      </c>
      <c r="K114" s="8">
        <v>579382.65500000003</v>
      </c>
      <c r="L114" s="8">
        <v>451615.016</v>
      </c>
      <c r="M114" s="8">
        <v>44.265000000000001</v>
      </c>
      <c r="N114" s="8">
        <v>44.286999999999999</v>
      </c>
      <c r="O114" s="10" t="s">
        <v>215</v>
      </c>
      <c r="P114" s="8">
        <v>2.1999999999999999E-2</v>
      </c>
      <c r="Q114" s="8">
        <f t="shared" si="2"/>
        <v>2.1999999999999999E-2</v>
      </c>
    </row>
    <row r="115" spans="10:17" x14ac:dyDescent="0.25">
      <c r="J115" s="10" t="s">
        <v>185</v>
      </c>
      <c r="K115" s="8">
        <v>525200.06999999995</v>
      </c>
      <c r="L115" s="8">
        <v>371128.28100000002</v>
      </c>
      <c r="M115" s="8">
        <v>151.559</v>
      </c>
      <c r="N115" s="8">
        <v>151.35499999999999</v>
      </c>
      <c r="O115" s="10" t="s">
        <v>215</v>
      </c>
      <c r="P115" s="8">
        <v>-0.20399999999999999</v>
      </c>
      <c r="Q115" s="8">
        <f t="shared" si="2"/>
        <v>0.20399999999999999</v>
      </c>
    </row>
    <row r="116" spans="10:17" x14ac:dyDescent="0.25">
      <c r="J116" s="10" t="s">
        <v>186</v>
      </c>
      <c r="K116" s="8">
        <v>575821.59400000004</v>
      </c>
      <c r="L116" s="8">
        <v>362007.87300000002</v>
      </c>
      <c r="M116" s="8">
        <v>7.681</v>
      </c>
      <c r="N116" s="8">
        <v>7.6159999999999997</v>
      </c>
      <c r="O116" s="10" t="s">
        <v>215</v>
      </c>
      <c r="P116" s="8">
        <v>-6.5000000000000002E-2</v>
      </c>
      <c r="Q116" s="8">
        <f t="shared" si="2"/>
        <v>6.5000000000000002E-2</v>
      </c>
    </row>
    <row r="117" spans="10:17" x14ac:dyDescent="0.25">
      <c r="J117" s="10" t="s">
        <v>187</v>
      </c>
      <c r="K117" s="8">
        <v>609473.06400000001</v>
      </c>
      <c r="L117" s="8">
        <v>390716.85700000002</v>
      </c>
      <c r="M117" s="8">
        <v>3.1989999999999998</v>
      </c>
      <c r="N117" s="8">
        <v>3.492</v>
      </c>
      <c r="O117" s="10" t="s">
        <v>215</v>
      </c>
      <c r="P117" s="8">
        <v>0.29299999999999998</v>
      </c>
      <c r="Q117" s="8">
        <f t="shared" si="2"/>
        <v>0.29299999999999998</v>
      </c>
    </row>
    <row r="118" spans="10:17" x14ac:dyDescent="0.25">
      <c r="J118" s="10" t="s">
        <v>188</v>
      </c>
      <c r="K118" s="8">
        <v>558787.27599999995</v>
      </c>
      <c r="L118" s="8">
        <v>410409.00099999999</v>
      </c>
      <c r="M118" s="8">
        <v>39.933999999999997</v>
      </c>
      <c r="N118" s="8">
        <v>39.843000000000004</v>
      </c>
      <c r="O118" s="10" t="s">
        <v>215</v>
      </c>
      <c r="P118" s="8">
        <v>-9.0999999999999998E-2</v>
      </c>
      <c r="Q118" s="8">
        <f t="shared" si="2"/>
        <v>9.0999999999999998E-2</v>
      </c>
    </row>
    <row r="119" spans="10:17" x14ac:dyDescent="0.25">
      <c r="J119" s="10" t="s">
        <v>189</v>
      </c>
      <c r="K119" s="8">
        <v>555552.18799999997</v>
      </c>
      <c r="L119" s="8">
        <v>307340.31</v>
      </c>
      <c r="M119" s="8">
        <v>26.542999999999999</v>
      </c>
      <c r="N119" s="8">
        <v>26.507999999999999</v>
      </c>
      <c r="O119" s="10" t="s">
        <v>215</v>
      </c>
      <c r="P119" s="8">
        <v>-3.5000000000000003E-2</v>
      </c>
      <c r="Q119" s="8">
        <f t="shared" si="2"/>
        <v>3.5000000000000003E-2</v>
      </c>
    </row>
    <row r="120" spans="10:17" x14ac:dyDescent="0.25">
      <c r="J120" s="10" t="s">
        <v>190</v>
      </c>
      <c r="K120" s="8">
        <v>528433.74100000004</v>
      </c>
      <c r="L120" s="8">
        <v>267723.946</v>
      </c>
      <c r="M120" s="8">
        <v>6.2409999999999997</v>
      </c>
      <c r="N120" s="8">
        <v>6.2130000000000001</v>
      </c>
      <c r="O120" s="10" t="s">
        <v>215</v>
      </c>
      <c r="P120" s="8">
        <v>-2.8000000000000001E-2</v>
      </c>
      <c r="Q120" s="8">
        <f t="shared" si="2"/>
        <v>2.8000000000000001E-2</v>
      </c>
    </row>
    <row r="121" spans="10:17" x14ac:dyDescent="0.25">
      <c r="J121" s="10" t="s">
        <v>191</v>
      </c>
      <c r="K121" s="8">
        <v>528696.93700000003</v>
      </c>
      <c r="L121" s="8">
        <v>317853.98300000001</v>
      </c>
      <c r="M121" s="8">
        <v>85.453000000000003</v>
      </c>
      <c r="N121" s="8">
        <v>85.373999999999995</v>
      </c>
      <c r="O121" s="10" t="s">
        <v>215</v>
      </c>
      <c r="P121" s="8">
        <v>-7.9000000000000001E-2</v>
      </c>
      <c r="Q121" s="8">
        <f t="shared" si="2"/>
        <v>7.9000000000000001E-2</v>
      </c>
    </row>
    <row r="122" spans="10:17" x14ac:dyDescent="0.25">
      <c r="J122" s="10" t="s">
        <v>192</v>
      </c>
      <c r="K122" s="8">
        <v>419114.80200000003</v>
      </c>
      <c r="L122" s="8">
        <v>216894.37299999999</v>
      </c>
      <c r="M122" s="8">
        <v>55.244999999999997</v>
      </c>
      <c r="N122" s="8">
        <v>55.350999999999999</v>
      </c>
      <c r="O122" s="10" t="s">
        <v>215</v>
      </c>
      <c r="P122" s="8">
        <v>0.106</v>
      </c>
      <c r="Q122" s="8">
        <f t="shared" si="2"/>
        <v>0.106</v>
      </c>
    </row>
    <row r="123" spans="10:17" x14ac:dyDescent="0.25">
      <c r="J123" s="10" t="s">
        <v>193</v>
      </c>
      <c r="K123" s="8">
        <v>465880.34399999998</v>
      </c>
      <c r="L123" s="8">
        <v>245544.75</v>
      </c>
      <c r="M123" s="8">
        <v>57.533999999999999</v>
      </c>
      <c r="N123" s="8">
        <v>57.744</v>
      </c>
      <c r="O123" s="10" t="s">
        <v>215</v>
      </c>
      <c r="P123" s="8">
        <v>0.21</v>
      </c>
      <c r="Q123" s="8">
        <f t="shared" si="2"/>
        <v>0.21</v>
      </c>
    </row>
    <row r="124" spans="10:17" x14ac:dyDescent="0.25">
      <c r="J124" s="10" t="s">
        <v>194</v>
      </c>
      <c r="K124" s="8">
        <v>376683.96299999999</v>
      </c>
      <c r="L124" s="8">
        <v>77857.201000000001</v>
      </c>
      <c r="M124" s="8">
        <v>9.9550000000000001</v>
      </c>
      <c r="N124" s="8">
        <v>10.071999999999999</v>
      </c>
      <c r="O124" s="10" t="s">
        <v>215</v>
      </c>
      <c r="P124" s="8">
        <v>0.11700000000000001</v>
      </c>
      <c r="Q124" s="8">
        <f t="shared" si="2"/>
        <v>0.11700000000000001</v>
      </c>
    </row>
    <row r="125" spans="10:17" x14ac:dyDescent="0.25">
      <c r="J125" s="10" t="s">
        <v>195</v>
      </c>
      <c r="K125" s="8">
        <v>464797.85800000001</v>
      </c>
      <c r="L125" s="8">
        <v>177866.48</v>
      </c>
      <c r="M125" s="8">
        <v>7.2430000000000003</v>
      </c>
      <c r="N125" s="8">
        <v>7.2130000000000001</v>
      </c>
      <c r="O125" s="10" t="s">
        <v>215</v>
      </c>
      <c r="P125" s="8">
        <v>-0.03</v>
      </c>
      <c r="Q125" s="8">
        <f t="shared" si="2"/>
        <v>0.03</v>
      </c>
    </row>
    <row r="126" spans="10:17" x14ac:dyDescent="0.25">
      <c r="J126" s="10" t="s">
        <v>196</v>
      </c>
      <c r="K126" s="8">
        <v>246539.106</v>
      </c>
      <c r="L126" s="8">
        <v>265199.565</v>
      </c>
      <c r="M126" s="8">
        <v>29.178000000000001</v>
      </c>
      <c r="N126" s="8">
        <v>29.132999999999999</v>
      </c>
      <c r="O126" s="10" t="s">
        <v>215</v>
      </c>
      <c r="P126" s="8">
        <v>-4.4999999999999998E-2</v>
      </c>
      <c r="Q126" s="8">
        <f t="shared" si="2"/>
        <v>4.4999999999999998E-2</v>
      </c>
    </row>
    <row r="127" spans="10:17" x14ac:dyDescent="0.25">
      <c r="J127" s="10" t="s">
        <v>197</v>
      </c>
      <c r="K127" s="8">
        <v>459691.36700000003</v>
      </c>
      <c r="L127" s="8">
        <v>153926.693</v>
      </c>
      <c r="M127" s="8">
        <v>3.8820000000000001</v>
      </c>
      <c r="N127" s="8">
        <v>3.8769999999999998</v>
      </c>
      <c r="O127" s="10" t="s">
        <v>215</v>
      </c>
      <c r="P127" s="8">
        <v>-5.0000000000000001E-3</v>
      </c>
      <c r="Q127" s="8">
        <f t="shared" si="2"/>
        <v>5.0000000000000001E-3</v>
      </c>
    </row>
    <row r="128" spans="10:17" x14ac:dyDescent="0.25">
      <c r="J128" s="10" t="s">
        <v>198</v>
      </c>
      <c r="K128" s="8">
        <v>404066.49300000002</v>
      </c>
      <c r="L128" s="8">
        <v>145816.18799999999</v>
      </c>
      <c r="M128" s="8">
        <v>36.213000000000001</v>
      </c>
      <c r="N128" s="8">
        <v>36.185000000000002</v>
      </c>
      <c r="O128" s="10" t="s">
        <v>215</v>
      </c>
      <c r="P128" s="8">
        <v>-2.8000000000000001E-2</v>
      </c>
      <c r="Q128" s="8">
        <f t="shared" si="2"/>
        <v>2.8000000000000001E-2</v>
      </c>
    </row>
    <row r="129" spans="10:17" x14ac:dyDescent="0.25">
      <c r="J129" s="10" t="s">
        <v>199</v>
      </c>
      <c r="K129" s="8">
        <v>315921.29700000002</v>
      </c>
      <c r="L129" s="8">
        <v>249261.239</v>
      </c>
      <c r="M129" s="8">
        <v>86.727999999999994</v>
      </c>
      <c r="N129" s="8">
        <v>86.478999999999999</v>
      </c>
      <c r="O129" s="10" t="s">
        <v>215</v>
      </c>
      <c r="P129" s="8">
        <v>-0.249</v>
      </c>
      <c r="Q129" s="8">
        <f t="shared" si="2"/>
        <v>0.249</v>
      </c>
    </row>
    <row r="130" spans="10:17" x14ac:dyDescent="0.25">
      <c r="J130" s="10" t="s">
        <v>200</v>
      </c>
      <c r="K130" s="8">
        <v>345168.18800000002</v>
      </c>
      <c r="L130" s="8">
        <v>182126.89600000001</v>
      </c>
      <c r="M130" s="8">
        <v>17.286999999999999</v>
      </c>
      <c r="N130" s="8">
        <v>17.465</v>
      </c>
      <c r="O130" s="10" t="s">
        <v>215</v>
      </c>
      <c r="P130" s="8">
        <v>0.17799999999999999</v>
      </c>
      <c r="Q130" s="8">
        <f t="shared" si="2"/>
        <v>0.17799999999999999</v>
      </c>
    </row>
    <row r="131" spans="10:17" x14ac:dyDescent="0.25">
      <c r="J131" s="10" t="s">
        <v>201</v>
      </c>
      <c r="K131" s="8">
        <v>316849.66100000002</v>
      </c>
      <c r="L131" s="8">
        <v>219829.443</v>
      </c>
      <c r="M131" s="8">
        <v>77.156000000000006</v>
      </c>
      <c r="N131" s="8">
        <v>77.454999999999998</v>
      </c>
      <c r="O131" s="10" t="s">
        <v>215</v>
      </c>
      <c r="P131" s="8">
        <v>0.29899999999999999</v>
      </c>
      <c r="Q131" s="8">
        <f t="shared" si="2"/>
        <v>0.29899999999999999</v>
      </c>
    </row>
    <row r="132" spans="10:17" x14ac:dyDescent="0.25">
      <c r="J132" s="10" t="s">
        <v>202</v>
      </c>
      <c r="K132" s="8">
        <v>400333.93900000001</v>
      </c>
      <c r="L132" s="8">
        <v>198457.242</v>
      </c>
      <c r="M132" s="8">
        <v>79.488</v>
      </c>
      <c r="N132" s="8">
        <v>79.385999999999996</v>
      </c>
      <c r="O132" s="10" t="s">
        <v>215</v>
      </c>
      <c r="P132" s="8">
        <v>-0.10199999999999999</v>
      </c>
      <c r="Q132" s="8">
        <f t="shared" ref="Q132:Q144" si="3">ABS(P132)</f>
        <v>0.10199999999999999</v>
      </c>
    </row>
    <row r="133" spans="10:17" x14ac:dyDescent="0.25">
      <c r="J133" s="10" t="s">
        <v>203</v>
      </c>
      <c r="K133" s="8">
        <v>462126.65299999999</v>
      </c>
      <c r="L133" s="8">
        <v>277386.50099999999</v>
      </c>
      <c r="M133" s="8">
        <v>20.603999999999999</v>
      </c>
      <c r="N133" s="8">
        <v>20.658000000000001</v>
      </c>
      <c r="O133" s="10" t="s">
        <v>215</v>
      </c>
      <c r="P133" s="8">
        <v>5.3999999999999999E-2</v>
      </c>
      <c r="Q133" s="8">
        <f t="shared" si="3"/>
        <v>5.3999999999999999E-2</v>
      </c>
    </row>
    <row r="134" spans="10:17" x14ac:dyDescent="0.25">
      <c r="J134" s="10" t="s">
        <v>204</v>
      </c>
      <c r="K134" s="8">
        <v>393430.69400000002</v>
      </c>
      <c r="L134" s="8">
        <v>222448.25</v>
      </c>
      <c r="M134" s="8">
        <v>91.198999999999998</v>
      </c>
      <c r="N134" s="8">
        <v>91.313999999999993</v>
      </c>
      <c r="O134" s="10" t="s">
        <v>215</v>
      </c>
      <c r="P134" s="8">
        <v>0.115</v>
      </c>
      <c r="Q134" s="8">
        <f t="shared" si="3"/>
        <v>0.115</v>
      </c>
    </row>
    <row r="135" spans="10:17" x14ac:dyDescent="0.25">
      <c r="J135" s="10" t="s">
        <v>205</v>
      </c>
      <c r="K135" s="8">
        <v>456742.27799999999</v>
      </c>
      <c r="L135" s="8">
        <v>195783.13099999999</v>
      </c>
      <c r="M135" s="8">
        <v>51.271999999999998</v>
      </c>
      <c r="N135" s="8">
        <v>51.256999999999998</v>
      </c>
      <c r="O135" s="10" t="s">
        <v>215</v>
      </c>
      <c r="P135" s="8">
        <v>-1.4999999999999999E-2</v>
      </c>
      <c r="Q135" s="8">
        <f t="shared" si="3"/>
        <v>1.4999999999999999E-2</v>
      </c>
    </row>
    <row r="136" spans="10:17" x14ac:dyDescent="0.25">
      <c r="J136" s="10" t="s">
        <v>206</v>
      </c>
      <c r="K136" s="8">
        <v>365964.40899999999</v>
      </c>
      <c r="L136" s="8">
        <v>255572.79800000001</v>
      </c>
      <c r="M136" s="8">
        <v>116.875</v>
      </c>
      <c r="N136" s="8">
        <v>116.81100000000001</v>
      </c>
      <c r="O136" s="10" t="s">
        <v>215</v>
      </c>
      <c r="P136" s="8">
        <v>-6.4000000000000001E-2</v>
      </c>
      <c r="Q136" s="8">
        <f t="shared" si="3"/>
        <v>6.4000000000000001E-2</v>
      </c>
    </row>
    <row r="137" spans="10:17" x14ac:dyDescent="0.25">
      <c r="J137" s="10" t="s">
        <v>207</v>
      </c>
      <c r="K137" s="8">
        <v>283187.09399999998</v>
      </c>
      <c r="L137" s="8">
        <v>251949.16</v>
      </c>
      <c r="M137" s="8">
        <v>124.646</v>
      </c>
      <c r="N137" s="8">
        <v>124.488</v>
      </c>
      <c r="O137" s="10" t="s">
        <v>215</v>
      </c>
      <c r="P137" s="8">
        <v>-0.158</v>
      </c>
      <c r="Q137" s="8">
        <f t="shared" si="3"/>
        <v>0.158</v>
      </c>
    </row>
    <row r="138" spans="10:17" x14ac:dyDescent="0.25">
      <c r="J138" s="10" t="s">
        <v>208</v>
      </c>
      <c r="K138" s="8">
        <v>253722.614</v>
      </c>
      <c r="L138" s="8">
        <v>227103.33600000001</v>
      </c>
      <c r="M138" s="8">
        <v>93.117000000000004</v>
      </c>
      <c r="N138" s="8">
        <v>93.046999999999997</v>
      </c>
      <c r="O138" s="10" t="s">
        <v>215</v>
      </c>
      <c r="P138" s="8">
        <v>-7.0000000000000007E-2</v>
      </c>
      <c r="Q138" s="8">
        <f t="shared" si="3"/>
        <v>7.0000000000000007E-2</v>
      </c>
    </row>
    <row r="139" spans="10:17" x14ac:dyDescent="0.25">
      <c r="J139" s="10" t="s">
        <v>209</v>
      </c>
      <c r="K139" s="8">
        <v>205282.28</v>
      </c>
      <c r="L139" s="8">
        <v>297082.15500000003</v>
      </c>
      <c r="M139" s="8">
        <v>7.9509999999999996</v>
      </c>
      <c r="N139" s="8">
        <v>8.141</v>
      </c>
      <c r="O139" s="10" t="s">
        <v>215</v>
      </c>
      <c r="P139" s="8">
        <v>0.19</v>
      </c>
      <c r="Q139" s="8">
        <f t="shared" si="3"/>
        <v>0.19</v>
      </c>
    </row>
    <row r="140" spans="10:17" x14ac:dyDescent="0.25">
      <c r="J140" s="10" t="s">
        <v>210</v>
      </c>
      <c r="K140" s="8">
        <v>269559.45299999998</v>
      </c>
      <c r="L140" s="8">
        <v>268938.65600000002</v>
      </c>
      <c r="M140" s="8">
        <v>135.61500000000001</v>
      </c>
      <c r="N140" s="8">
        <v>135.65</v>
      </c>
      <c r="O140" s="10" t="s">
        <v>215</v>
      </c>
      <c r="P140" s="8">
        <v>3.5000000000000003E-2</v>
      </c>
      <c r="Q140" s="8">
        <f t="shared" si="3"/>
        <v>3.5000000000000003E-2</v>
      </c>
    </row>
    <row r="141" spans="10:17" x14ac:dyDescent="0.25">
      <c r="J141" s="10" t="s">
        <v>211</v>
      </c>
      <c r="K141" s="8">
        <v>389859.66499999998</v>
      </c>
      <c r="L141" s="8">
        <v>159231.33600000001</v>
      </c>
      <c r="M141" s="8">
        <v>46.21</v>
      </c>
      <c r="N141" s="8">
        <v>46.008000000000003</v>
      </c>
      <c r="O141" s="10" t="s">
        <v>215</v>
      </c>
      <c r="P141" s="8">
        <v>-0.20200000000000001</v>
      </c>
      <c r="Q141" s="8">
        <f t="shared" si="3"/>
        <v>0.20200000000000001</v>
      </c>
    </row>
    <row r="142" spans="10:17" x14ac:dyDescent="0.25">
      <c r="J142" s="10" t="s">
        <v>212</v>
      </c>
      <c r="K142" s="8">
        <v>529187.28899999999</v>
      </c>
      <c r="L142" s="8">
        <v>214544.239</v>
      </c>
      <c r="M142" s="8">
        <v>4.8360000000000003</v>
      </c>
      <c r="N142" s="8">
        <v>4.9290000000000003</v>
      </c>
      <c r="O142" s="10" t="s">
        <v>215</v>
      </c>
      <c r="P142" s="8">
        <v>9.2999999999999999E-2</v>
      </c>
      <c r="Q142" s="8">
        <f t="shared" si="3"/>
        <v>9.2999999999999999E-2</v>
      </c>
    </row>
    <row r="143" spans="10:17" x14ac:dyDescent="0.25">
      <c r="J143" s="10" t="s">
        <v>213</v>
      </c>
      <c r="K143" s="8">
        <v>487980.82400000002</v>
      </c>
      <c r="L143" s="8">
        <v>203006.465</v>
      </c>
      <c r="M143" s="8">
        <v>4.4009999999999998</v>
      </c>
      <c r="N143" s="8">
        <v>4.3780000000000001</v>
      </c>
      <c r="O143" s="10" t="s">
        <v>215</v>
      </c>
      <c r="P143" s="8">
        <v>-2.3E-2</v>
      </c>
      <c r="Q143" s="8">
        <f t="shared" si="3"/>
        <v>2.3E-2</v>
      </c>
    </row>
    <row r="144" spans="10:17" x14ac:dyDescent="0.25">
      <c r="J144" s="10" t="s">
        <v>214</v>
      </c>
      <c r="K144" s="8">
        <v>517920.45</v>
      </c>
      <c r="L144" s="8">
        <v>471318.52299999999</v>
      </c>
      <c r="M144" s="8">
        <v>153.691</v>
      </c>
      <c r="N144" s="8">
        <v>153.68799999999999</v>
      </c>
      <c r="O144" s="10" t="s">
        <v>215</v>
      </c>
      <c r="P144" s="8">
        <v>-3.0000000000000001E-3</v>
      </c>
      <c r="Q144" s="8">
        <f t="shared" si="3"/>
        <v>3.0000000000000001E-3</v>
      </c>
    </row>
  </sheetData>
  <mergeCells count="2">
    <mergeCell ref="A1:H1"/>
    <mergeCell ref="J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5"/>
  <sheetViews>
    <sheetView workbookViewId="0">
      <selection activeCell="A3" sqref="A3"/>
    </sheetView>
  </sheetViews>
  <sheetFormatPr defaultRowHeight="15" x14ac:dyDescent="0.25"/>
  <cols>
    <col min="1" max="1" width="12.85546875" style="1" bestFit="1" customWidth="1"/>
    <col min="2" max="2" width="12.5703125" style="13" bestFit="1" customWidth="1"/>
    <col min="3" max="3" width="13.85546875" style="13" bestFit="1" customWidth="1"/>
    <col min="4" max="4" width="13.42578125" style="13" bestFit="1" customWidth="1"/>
    <col min="5" max="5" width="12.28515625" style="13" bestFit="1" customWidth="1"/>
    <col min="6" max="6" width="16.42578125" style="1" bestFit="1" customWidth="1"/>
    <col min="7" max="7" width="11.85546875" style="13" bestFit="1" customWidth="1"/>
    <col min="8" max="8" width="2.7109375" style="1" customWidth="1"/>
    <col min="9" max="9" width="12.85546875" style="1" bestFit="1" customWidth="1"/>
    <col min="10" max="10" width="12.5703125" style="13" bestFit="1" customWidth="1"/>
    <col min="11" max="11" width="13.85546875" style="13" bestFit="1" customWidth="1"/>
    <col min="12" max="12" width="13.42578125" style="13" bestFit="1" customWidth="1"/>
    <col min="13" max="13" width="12.28515625" style="13" bestFit="1" customWidth="1"/>
    <col min="14" max="14" width="16.42578125" style="1" bestFit="1" customWidth="1"/>
    <col min="15" max="15" width="11.85546875" style="13" bestFit="1" customWidth="1"/>
    <col min="16" max="16" width="2.7109375" style="1" customWidth="1"/>
    <col min="17" max="17" width="12.85546875" style="1" bestFit="1" customWidth="1"/>
    <col min="18" max="18" width="12.5703125" style="13" bestFit="1" customWidth="1"/>
    <col min="19" max="19" width="13.85546875" style="13" bestFit="1" customWidth="1"/>
    <col min="20" max="20" width="13.42578125" style="13" bestFit="1" customWidth="1"/>
    <col min="21" max="21" width="12" style="13" bestFit="1" customWidth="1"/>
    <col min="22" max="22" width="16.42578125" style="1" bestFit="1" customWidth="1"/>
    <col min="23" max="23" width="11.85546875" style="13" bestFit="1" customWidth="1"/>
    <col min="24" max="16384" width="9.140625" style="1"/>
  </cols>
  <sheetData>
    <row r="1" spans="1:23" x14ac:dyDescent="0.25">
      <c r="A1" s="35" t="s">
        <v>9</v>
      </c>
      <c r="B1" s="35"/>
      <c r="C1" s="35"/>
      <c r="D1" s="35"/>
      <c r="E1" s="35"/>
      <c r="F1" s="35"/>
      <c r="G1" s="35"/>
      <c r="H1" s="14"/>
      <c r="I1" s="35" t="s">
        <v>10</v>
      </c>
      <c r="J1" s="35"/>
      <c r="K1" s="35"/>
      <c r="L1" s="35"/>
      <c r="M1" s="35"/>
      <c r="N1" s="35"/>
      <c r="O1" s="35"/>
      <c r="P1" s="14"/>
      <c r="Q1" s="35" t="s">
        <v>11</v>
      </c>
      <c r="R1" s="35"/>
      <c r="S1" s="35"/>
      <c r="T1" s="35"/>
      <c r="U1" s="35"/>
      <c r="V1" s="35"/>
      <c r="W1" s="35"/>
    </row>
    <row r="2" spans="1:23" x14ac:dyDescent="0.25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7" t="s">
        <v>6</v>
      </c>
      <c r="H2" s="14"/>
      <c r="I2" s="15" t="s">
        <v>0</v>
      </c>
      <c r="J2" s="16" t="s">
        <v>1</v>
      </c>
      <c r="K2" s="16" t="s">
        <v>2</v>
      </c>
      <c r="L2" s="16" t="s">
        <v>3</v>
      </c>
      <c r="M2" s="16" t="s">
        <v>4</v>
      </c>
      <c r="N2" s="16" t="s">
        <v>5</v>
      </c>
      <c r="O2" s="17" t="s">
        <v>6</v>
      </c>
      <c r="P2" s="14"/>
      <c r="Q2" s="15" t="s">
        <v>0</v>
      </c>
      <c r="R2" s="16" t="s">
        <v>1</v>
      </c>
      <c r="S2" s="16" t="s">
        <v>2</v>
      </c>
      <c r="T2" s="16" t="s">
        <v>3</v>
      </c>
      <c r="U2" s="16" t="s">
        <v>12</v>
      </c>
      <c r="V2" s="16" t="s">
        <v>5</v>
      </c>
      <c r="W2" s="17" t="s">
        <v>6</v>
      </c>
    </row>
    <row r="3" spans="1:23" x14ac:dyDescent="0.25">
      <c r="A3" s="6" t="s">
        <v>72</v>
      </c>
      <c r="B3" s="18">
        <v>483114.42599999998</v>
      </c>
      <c r="C3" s="18">
        <v>455093.75699999998</v>
      </c>
      <c r="D3" s="18">
        <v>106.246</v>
      </c>
      <c r="E3" s="18">
        <v>106.38500000000001</v>
      </c>
      <c r="F3" s="19" t="s">
        <v>152</v>
      </c>
      <c r="G3" s="20">
        <v>0.13900000000000001</v>
      </c>
      <c r="H3" s="14"/>
      <c r="I3" s="6" t="s">
        <v>72</v>
      </c>
      <c r="J3" s="20">
        <v>483114.42599999998</v>
      </c>
      <c r="K3" s="20">
        <v>455093.75699999998</v>
      </c>
      <c r="L3" s="20">
        <v>106.246</v>
      </c>
      <c r="M3" s="20">
        <v>106.38500000000001</v>
      </c>
      <c r="N3" s="9" t="s">
        <v>152</v>
      </c>
      <c r="O3" s="21">
        <v>0.13900000000000001</v>
      </c>
      <c r="P3" s="14"/>
      <c r="Q3" s="6" t="s">
        <v>72</v>
      </c>
      <c r="R3" s="20">
        <v>483114.42599999998</v>
      </c>
      <c r="S3" s="20">
        <v>455093.75699999998</v>
      </c>
      <c r="T3" s="20">
        <v>106.246</v>
      </c>
      <c r="U3" s="20">
        <v>106.38</v>
      </c>
      <c r="V3" s="9" t="s">
        <v>152</v>
      </c>
      <c r="W3" s="21">
        <f>Table212[[#This Row],[DEMZ]]-Table212[[#This Row],[KnownZ]]</f>
        <v>0.13400000000000034</v>
      </c>
    </row>
    <row r="4" spans="1:23" x14ac:dyDescent="0.25">
      <c r="A4" s="6" t="s">
        <v>73</v>
      </c>
      <c r="B4" s="18">
        <v>554336.20900000003</v>
      </c>
      <c r="C4" s="18">
        <v>478898.66800000001</v>
      </c>
      <c r="D4" s="18">
        <v>133.131</v>
      </c>
      <c r="E4" s="18">
        <v>133.096</v>
      </c>
      <c r="F4" s="19" t="s">
        <v>152</v>
      </c>
      <c r="G4" s="20">
        <v>-3.5000000000000003E-2</v>
      </c>
      <c r="H4" s="14"/>
      <c r="I4" s="6" t="s">
        <v>73</v>
      </c>
      <c r="J4" s="20">
        <v>554336.20900000003</v>
      </c>
      <c r="K4" s="20">
        <v>478898.66800000001</v>
      </c>
      <c r="L4" s="20">
        <v>133.131</v>
      </c>
      <c r="M4" s="20">
        <v>132.84899999999999</v>
      </c>
      <c r="N4" s="9" t="s">
        <v>152</v>
      </c>
      <c r="O4" s="21">
        <v>-0.28199999999999997</v>
      </c>
      <c r="P4" s="14"/>
      <c r="Q4" s="6" t="s">
        <v>73</v>
      </c>
      <c r="R4" s="20">
        <v>554336.20900000003</v>
      </c>
      <c r="S4" s="20">
        <v>478898.66800000001</v>
      </c>
      <c r="T4" s="20">
        <v>133.131</v>
      </c>
      <c r="U4" s="20">
        <v>132.92599999999999</v>
      </c>
      <c r="V4" s="9" t="s">
        <v>152</v>
      </c>
      <c r="W4" s="21">
        <f>Table212[[#This Row],[DEMZ]]-Table212[[#This Row],[KnownZ]]</f>
        <v>-0.20500000000001251</v>
      </c>
    </row>
    <row r="5" spans="1:23" x14ac:dyDescent="0.25">
      <c r="A5" s="6" t="s">
        <v>74</v>
      </c>
      <c r="B5" s="18">
        <v>600685.01399999997</v>
      </c>
      <c r="C5" s="18">
        <v>464614.32500000001</v>
      </c>
      <c r="D5" s="18">
        <v>30.030999999999999</v>
      </c>
      <c r="E5" s="18">
        <v>29.866</v>
      </c>
      <c r="F5" s="19" t="s">
        <v>152</v>
      </c>
      <c r="G5" s="20">
        <v>-0.16500000000000001</v>
      </c>
      <c r="H5" s="14"/>
      <c r="I5" s="6" t="s">
        <v>74</v>
      </c>
      <c r="J5" s="20">
        <v>600685.01399999997</v>
      </c>
      <c r="K5" s="20">
        <v>464614.32500000001</v>
      </c>
      <c r="L5" s="20">
        <v>30.030999999999999</v>
      </c>
      <c r="M5" s="20">
        <v>30.059000000000001</v>
      </c>
      <c r="N5" s="9" t="s">
        <v>152</v>
      </c>
      <c r="O5" s="21">
        <v>2.8000000000000001E-2</v>
      </c>
      <c r="P5" s="14"/>
      <c r="Q5" s="6" t="s">
        <v>74</v>
      </c>
      <c r="R5" s="20">
        <v>600685.01399999997</v>
      </c>
      <c r="S5" s="20">
        <v>464614.32500000001</v>
      </c>
      <c r="T5" s="20">
        <v>30.030999999999999</v>
      </c>
      <c r="U5" s="20">
        <v>30.026</v>
      </c>
      <c r="V5" s="9" t="s">
        <v>152</v>
      </c>
      <c r="W5" s="21">
        <f>Table212[[#This Row],[DEMZ]]-Table212[[#This Row],[KnownZ]]</f>
        <v>-4.9999999999990052E-3</v>
      </c>
    </row>
    <row r="6" spans="1:23" x14ac:dyDescent="0.25">
      <c r="A6" s="6" t="s">
        <v>75</v>
      </c>
      <c r="B6" s="18">
        <v>528488.68099999998</v>
      </c>
      <c r="C6" s="18">
        <v>405495.98700000002</v>
      </c>
      <c r="D6" s="18">
        <v>140.19800000000001</v>
      </c>
      <c r="E6" s="18">
        <v>140.584</v>
      </c>
      <c r="F6" s="19" t="s">
        <v>152</v>
      </c>
      <c r="G6" s="20">
        <v>0.38600000000000001</v>
      </c>
      <c r="H6" s="14"/>
      <c r="I6" s="6" t="s">
        <v>75</v>
      </c>
      <c r="J6" s="20">
        <v>528488.68099999998</v>
      </c>
      <c r="K6" s="20">
        <v>405495.98700000002</v>
      </c>
      <c r="L6" s="20">
        <v>140.19800000000001</v>
      </c>
      <c r="M6" s="20">
        <v>140.584</v>
      </c>
      <c r="N6" s="9" t="s">
        <v>152</v>
      </c>
      <c r="O6" s="21">
        <v>0.38600000000000001</v>
      </c>
      <c r="P6" s="14"/>
      <c r="Q6" s="6" t="s">
        <v>75</v>
      </c>
      <c r="R6" s="20">
        <v>528488.68099999998</v>
      </c>
      <c r="S6" s="20">
        <v>405495.98700000002</v>
      </c>
      <c r="T6" s="20">
        <v>140.19800000000001</v>
      </c>
      <c r="U6" s="20">
        <v>140.529</v>
      </c>
      <c r="V6" s="9" t="s">
        <v>152</v>
      </c>
      <c r="W6" s="21">
        <f>Table212[[#This Row],[DEMZ]]-Table212[[#This Row],[KnownZ]]</f>
        <v>0.33099999999998886</v>
      </c>
    </row>
    <row r="7" spans="1:23" x14ac:dyDescent="0.25">
      <c r="A7" s="6" t="s">
        <v>76</v>
      </c>
      <c r="B7" s="18">
        <v>579205.14599999995</v>
      </c>
      <c r="C7" s="18">
        <v>416330.87300000002</v>
      </c>
      <c r="D7" s="18">
        <v>58.459000000000003</v>
      </c>
      <c r="E7" s="18">
        <v>58.412999999999997</v>
      </c>
      <c r="F7" s="19" t="s">
        <v>152</v>
      </c>
      <c r="G7" s="20">
        <v>-4.5999999999999999E-2</v>
      </c>
      <c r="H7" s="14"/>
      <c r="I7" s="6" t="s">
        <v>76</v>
      </c>
      <c r="J7" s="20">
        <v>579205.14599999995</v>
      </c>
      <c r="K7" s="20">
        <v>416330.87300000002</v>
      </c>
      <c r="L7" s="20">
        <v>58.459000000000003</v>
      </c>
      <c r="M7" s="20">
        <v>58.353999999999999</v>
      </c>
      <c r="N7" s="9" t="s">
        <v>152</v>
      </c>
      <c r="O7" s="21">
        <v>-0.105</v>
      </c>
      <c r="P7" s="14"/>
      <c r="Q7" s="6" t="s">
        <v>76</v>
      </c>
      <c r="R7" s="20">
        <v>579205.14599999995</v>
      </c>
      <c r="S7" s="20">
        <v>416330.87300000002</v>
      </c>
      <c r="T7" s="20">
        <v>58.459000000000003</v>
      </c>
      <c r="U7" s="20">
        <v>58.341000000000001</v>
      </c>
      <c r="V7" s="9" t="s">
        <v>152</v>
      </c>
      <c r="W7" s="21">
        <f>Table212[[#This Row],[DEMZ]]-Table212[[#This Row],[KnownZ]]</f>
        <v>-0.1180000000000021</v>
      </c>
    </row>
    <row r="8" spans="1:23" x14ac:dyDescent="0.25">
      <c r="A8" s="6" t="s">
        <v>77</v>
      </c>
      <c r="B8" s="20">
        <v>618967.495</v>
      </c>
      <c r="C8" s="20">
        <v>450213.08</v>
      </c>
      <c r="D8" s="20">
        <v>3.3479999999999999</v>
      </c>
      <c r="E8" s="20">
        <v>3.5649999999999999</v>
      </c>
      <c r="F8" s="19" t="s">
        <v>152</v>
      </c>
      <c r="G8" s="20">
        <v>0.217</v>
      </c>
      <c r="H8" s="14"/>
      <c r="I8" s="6" t="s">
        <v>77</v>
      </c>
      <c r="J8" s="20">
        <v>618967.495</v>
      </c>
      <c r="K8" s="20">
        <v>450213.08</v>
      </c>
      <c r="L8" s="20">
        <v>3.3479999999999999</v>
      </c>
      <c r="M8" s="20">
        <v>3.5150000000000001</v>
      </c>
      <c r="N8" s="9" t="s">
        <v>152</v>
      </c>
      <c r="O8" s="21">
        <v>0.16700000000000001</v>
      </c>
      <c r="P8" s="14"/>
      <c r="Q8" s="6" t="s">
        <v>77</v>
      </c>
      <c r="R8" s="20">
        <v>618967.495</v>
      </c>
      <c r="S8" s="20">
        <v>450213.08</v>
      </c>
      <c r="T8" s="20">
        <v>3.3479999999999999</v>
      </c>
      <c r="U8" s="20">
        <v>3.496</v>
      </c>
      <c r="V8" s="9" t="s">
        <v>152</v>
      </c>
      <c r="W8" s="21">
        <f>Table212[[#This Row],[DEMZ]]-Table212[[#This Row],[KnownZ]]</f>
        <v>0.14800000000000013</v>
      </c>
    </row>
    <row r="9" spans="1:23" x14ac:dyDescent="0.25">
      <c r="A9" s="6" t="s">
        <v>78</v>
      </c>
      <c r="B9" s="20">
        <v>602108.33200000005</v>
      </c>
      <c r="C9" s="20">
        <v>338624.35700000002</v>
      </c>
      <c r="D9" s="20">
        <v>3.9910000000000001</v>
      </c>
      <c r="E9" s="20">
        <v>3.9609999999999999</v>
      </c>
      <c r="F9" s="19" t="s">
        <v>152</v>
      </c>
      <c r="G9" s="20">
        <v>-0.03</v>
      </c>
      <c r="H9" s="14"/>
      <c r="I9" s="6" t="s">
        <v>78</v>
      </c>
      <c r="J9" s="20">
        <v>602108.33200000005</v>
      </c>
      <c r="K9" s="20">
        <v>338624.35700000002</v>
      </c>
      <c r="L9" s="20">
        <v>3.9910000000000001</v>
      </c>
      <c r="M9" s="20">
        <v>3.9609999999999999</v>
      </c>
      <c r="N9" s="9" t="s">
        <v>152</v>
      </c>
      <c r="O9" s="21">
        <v>-0.03</v>
      </c>
      <c r="P9" s="14"/>
      <c r="Q9" s="6" t="s">
        <v>78</v>
      </c>
      <c r="R9" s="20">
        <v>602108.33200000005</v>
      </c>
      <c r="S9" s="20">
        <v>338624.35700000002</v>
      </c>
      <c r="T9" s="20">
        <v>3.9910000000000001</v>
      </c>
      <c r="U9" s="20">
        <v>3.988</v>
      </c>
      <c r="V9" s="9" t="s">
        <v>152</v>
      </c>
      <c r="W9" s="21">
        <f>Table212[[#This Row],[DEMZ]]-Table212[[#This Row],[KnownZ]]</f>
        <v>-3.0000000000001137E-3</v>
      </c>
    </row>
    <row r="10" spans="1:23" x14ac:dyDescent="0.25">
      <c r="A10" s="6" t="s">
        <v>79</v>
      </c>
      <c r="B10" s="20">
        <v>542971.027</v>
      </c>
      <c r="C10" s="20">
        <v>337079.24800000002</v>
      </c>
      <c r="D10" s="20">
        <v>127.82299999999999</v>
      </c>
      <c r="E10" s="20">
        <v>127.688</v>
      </c>
      <c r="F10" s="19" t="s">
        <v>152</v>
      </c>
      <c r="G10" s="20">
        <v>-0.13500000000000001</v>
      </c>
      <c r="H10" s="14"/>
      <c r="I10" s="6" t="s">
        <v>79</v>
      </c>
      <c r="J10" s="20">
        <v>542971.027</v>
      </c>
      <c r="K10" s="20">
        <v>337079.24800000002</v>
      </c>
      <c r="L10" s="20">
        <v>127.82299999999999</v>
      </c>
      <c r="M10" s="20">
        <v>127.688</v>
      </c>
      <c r="N10" s="9" t="s">
        <v>152</v>
      </c>
      <c r="O10" s="21">
        <v>-0.13500000000000001</v>
      </c>
      <c r="P10" s="14"/>
      <c r="Q10" s="6" t="s">
        <v>79</v>
      </c>
      <c r="R10" s="20">
        <v>542971.027</v>
      </c>
      <c r="S10" s="20">
        <v>337079.24800000002</v>
      </c>
      <c r="T10" s="20">
        <v>127.82299999999999</v>
      </c>
      <c r="U10" s="20">
        <v>127.7</v>
      </c>
      <c r="V10" s="9" t="s">
        <v>152</v>
      </c>
      <c r="W10" s="21">
        <f>Table212[[#This Row],[DEMZ]]-Table212[[#This Row],[KnownZ]]</f>
        <v>-0.12299999999999045</v>
      </c>
    </row>
    <row r="11" spans="1:23" x14ac:dyDescent="0.25">
      <c r="A11" s="6" t="s">
        <v>80</v>
      </c>
      <c r="B11" s="20">
        <v>535318.73600000003</v>
      </c>
      <c r="C11" s="20">
        <v>280227.071</v>
      </c>
      <c r="D11" s="20">
        <v>18.353999999999999</v>
      </c>
      <c r="E11" s="20">
        <v>18.289000000000001</v>
      </c>
      <c r="F11" s="19" t="s">
        <v>152</v>
      </c>
      <c r="G11" s="20">
        <v>-6.5000000000000002E-2</v>
      </c>
      <c r="H11" s="14"/>
      <c r="I11" s="6" t="s">
        <v>80</v>
      </c>
      <c r="J11" s="20">
        <v>535318.73600000003</v>
      </c>
      <c r="K11" s="20">
        <v>280227.071</v>
      </c>
      <c r="L11" s="20">
        <v>18.353999999999999</v>
      </c>
      <c r="M11" s="20">
        <v>18.289000000000001</v>
      </c>
      <c r="N11" s="9" t="s">
        <v>152</v>
      </c>
      <c r="O11" s="21">
        <v>-6.5000000000000002E-2</v>
      </c>
      <c r="P11" s="14"/>
      <c r="Q11" s="6" t="s">
        <v>80</v>
      </c>
      <c r="R11" s="20">
        <v>535318.73600000003</v>
      </c>
      <c r="S11" s="20">
        <v>280227.071</v>
      </c>
      <c r="T11" s="20">
        <v>18.353999999999999</v>
      </c>
      <c r="U11" s="20">
        <v>18.263999999999999</v>
      </c>
      <c r="V11" s="9" t="s">
        <v>152</v>
      </c>
      <c r="W11" s="21">
        <f>Table212[[#This Row],[DEMZ]]-Table212[[#This Row],[KnownZ]]</f>
        <v>-8.9999999999999858E-2</v>
      </c>
    </row>
    <row r="12" spans="1:23" x14ac:dyDescent="0.25">
      <c r="A12" s="6" t="s">
        <v>81</v>
      </c>
      <c r="B12" s="20">
        <v>565771.53200000001</v>
      </c>
      <c r="C12" s="20">
        <v>268030.16100000002</v>
      </c>
      <c r="D12" s="20">
        <v>2.9159999999999999</v>
      </c>
      <c r="E12" s="20">
        <v>3.121</v>
      </c>
      <c r="F12" s="19" t="s">
        <v>152</v>
      </c>
      <c r="G12" s="20">
        <v>0.20499999999999999</v>
      </c>
      <c r="H12" s="14"/>
      <c r="I12" s="6" t="s">
        <v>81</v>
      </c>
      <c r="J12" s="20">
        <v>565771.53200000001</v>
      </c>
      <c r="K12" s="20">
        <v>268030.16100000002</v>
      </c>
      <c r="L12" s="20">
        <v>2.9159999999999999</v>
      </c>
      <c r="M12" s="20">
        <v>3.121</v>
      </c>
      <c r="N12" s="9" t="s">
        <v>152</v>
      </c>
      <c r="O12" s="21">
        <v>0.20499999999999999</v>
      </c>
      <c r="P12" s="14"/>
      <c r="Q12" s="6" t="s">
        <v>81</v>
      </c>
      <c r="R12" s="20">
        <v>565771.53200000001</v>
      </c>
      <c r="S12" s="20">
        <v>268030.16100000002</v>
      </c>
      <c r="T12" s="20">
        <v>2.9159999999999999</v>
      </c>
      <c r="U12" s="20">
        <v>3.1080000000000001</v>
      </c>
      <c r="V12" s="9" t="s">
        <v>152</v>
      </c>
      <c r="W12" s="21">
        <f>Table212[[#This Row],[DEMZ]]-Table212[[#This Row],[KnownZ]]</f>
        <v>0.19200000000000017</v>
      </c>
    </row>
    <row r="13" spans="1:23" x14ac:dyDescent="0.25">
      <c r="A13" s="6" t="s">
        <v>82</v>
      </c>
      <c r="B13" s="20">
        <v>217931.27100000001</v>
      </c>
      <c r="C13" s="20">
        <v>329225.81400000001</v>
      </c>
      <c r="D13" s="20">
        <v>6.431</v>
      </c>
      <c r="E13" s="20">
        <v>6.2060000000000004</v>
      </c>
      <c r="F13" s="19" t="s">
        <v>152</v>
      </c>
      <c r="G13" s="20">
        <v>-0.22500000000000001</v>
      </c>
      <c r="H13" s="14"/>
      <c r="I13" s="6" t="s">
        <v>82</v>
      </c>
      <c r="J13" s="20">
        <v>217931.27100000001</v>
      </c>
      <c r="K13" s="20">
        <v>329225.81400000001</v>
      </c>
      <c r="L13" s="20">
        <v>6.431</v>
      </c>
      <c r="M13" s="20">
        <v>6.2060000000000004</v>
      </c>
      <c r="N13" s="9" t="s">
        <v>152</v>
      </c>
      <c r="O13" s="21">
        <v>-0.22500000000000001</v>
      </c>
      <c r="P13" s="14"/>
      <c r="Q13" s="6" t="s">
        <v>82</v>
      </c>
      <c r="R13" s="9">
        <v>217931.27100000001</v>
      </c>
      <c r="S13" s="9">
        <v>329225.81400000001</v>
      </c>
      <c r="T13" s="9">
        <v>6.431</v>
      </c>
      <c r="U13" s="9">
        <v>6.25</v>
      </c>
      <c r="V13" s="9" t="s">
        <v>152</v>
      </c>
      <c r="W13" s="20">
        <f>Table212[[#This Row],[DEMZ]]-Table212[[#This Row],[KnownZ]]</f>
        <v>-0.18100000000000005</v>
      </c>
    </row>
    <row r="14" spans="1:23" x14ac:dyDescent="0.25">
      <c r="A14" s="6" t="s">
        <v>83</v>
      </c>
      <c r="B14" s="20">
        <v>286093.67300000001</v>
      </c>
      <c r="C14" s="20">
        <v>226619.334</v>
      </c>
      <c r="D14" s="20">
        <v>78.453999999999994</v>
      </c>
      <c r="E14" s="20">
        <v>78.37</v>
      </c>
      <c r="F14" s="19" t="s">
        <v>152</v>
      </c>
      <c r="G14" s="20">
        <v>-8.4000000000000005E-2</v>
      </c>
      <c r="H14" s="14"/>
      <c r="I14" s="6" t="s">
        <v>83</v>
      </c>
      <c r="J14" s="20">
        <v>286093.67300000001</v>
      </c>
      <c r="K14" s="20">
        <v>226619.334</v>
      </c>
      <c r="L14" s="20">
        <v>78.453999999999994</v>
      </c>
      <c r="M14" s="20">
        <v>78.37</v>
      </c>
      <c r="N14" s="9" t="s">
        <v>152</v>
      </c>
      <c r="O14" s="21">
        <v>-8.4000000000000005E-2</v>
      </c>
      <c r="P14" s="14"/>
      <c r="Q14" s="6" t="s">
        <v>83</v>
      </c>
      <c r="R14" s="9">
        <v>286093.67300000001</v>
      </c>
      <c r="S14" s="9">
        <v>226619.334</v>
      </c>
      <c r="T14" s="9">
        <v>78.453999999999994</v>
      </c>
      <c r="U14" s="9">
        <v>78.376999999999995</v>
      </c>
      <c r="V14" s="9" t="s">
        <v>152</v>
      </c>
      <c r="W14" s="20">
        <f>Table212[[#This Row],[DEMZ]]-Table212[[#This Row],[KnownZ]]</f>
        <v>-7.6999999999998181E-2</v>
      </c>
    </row>
    <row r="15" spans="1:23" x14ac:dyDescent="0.25">
      <c r="A15" s="6" t="s">
        <v>84</v>
      </c>
      <c r="B15" s="20">
        <v>218986.815</v>
      </c>
      <c r="C15" s="20">
        <v>268230.40700000001</v>
      </c>
      <c r="D15" s="20">
        <v>1.627</v>
      </c>
      <c r="E15" s="20">
        <v>1.528</v>
      </c>
      <c r="F15" s="19" t="s">
        <v>152</v>
      </c>
      <c r="G15" s="20">
        <v>-9.9000000000000005E-2</v>
      </c>
      <c r="H15" s="14"/>
      <c r="I15" s="6" t="s">
        <v>84</v>
      </c>
      <c r="J15" s="20">
        <v>218986.815</v>
      </c>
      <c r="K15" s="20">
        <v>268230.40700000001</v>
      </c>
      <c r="L15" s="20">
        <v>1.627</v>
      </c>
      <c r="M15" s="20">
        <v>1.528</v>
      </c>
      <c r="N15" s="9" t="s">
        <v>152</v>
      </c>
      <c r="O15" s="21">
        <v>-9.9000000000000005E-2</v>
      </c>
      <c r="P15" s="14"/>
      <c r="Q15" s="6" t="s">
        <v>84</v>
      </c>
      <c r="R15" s="9">
        <v>218986.815</v>
      </c>
      <c r="S15" s="9">
        <v>268230.40700000001</v>
      </c>
      <c r="T15" s="9">
        <v>1.627</v>
      </c>
      <c r="U15" s="9">
        <v>1.536</v>
      </c>
      <c r="V15" s="9" t="s">
        <v>152</v>
      </c>
      <c r="W15" s="20">
        <f>Table212[[#This Row],[DEMZ]]-Table212[[#This Row],[KnownZ]]</f>
        <v>-9.099999999999997E-2</v>
      </c>
    </row>
    <row r="16" spans="1:23" x14ac:dyDescent="0.25">
      <c r="A16" s="6" t="s">
        <v>85</v>
      </c>
      <c r="B16" s="20">
        <v>301056.86300000001</v>
      </c>
      <c r="C16" s="20">
        <v>276488.29800000001</v>
      </c>
      <c r="D16" s="20">
        <v>121.236</v>
      </c>
      <c r="E16" s="20">
        <v>121.21899999999999</v>
      </c>
      <c r="F16" s="19" t="s">
        <v>152</v>
      </c>
      <c r="G16" s="20">
        <v>-1.7000000000000001E-2</v>
      </c>
      <c r="H16" s="14"/>
      <c r="I16" s="6" t="s">
        <v>85</v>
      </c>
      <c r="J16" s="20">
        <v>301056.86300000001</v>
      </c>
      <c r="K16" s="20">
        <v>276488.29800000001</v>
      </c>
      <c r="L16" s="20">
        <v>121.236</v>
      </c>
      <c r="M16" s="20">
        <v>121.21899999999999</v>
      </c>
      <c r="N16" s="9" t="s">
        <v>152</v>
      </c>
      <c r="O16" s="21">
        <v>-1.7000000000000001E-2</v>
      </c>
      <c r="P16" s="14"/>
      <c r="Q16" s="6" t="s">
        <v>85</v>
      </c>
      <c r="R16" s="9">
        <v>301056.86300000001</v>
      </c>
      <c r="S16" s="9">
        <v>276488.29800000001</v>
      </c>
      <c r="T16" s="9">
        <v>121.236</v>
      </c>
      <c r="U16" s="9">
        <v>121.242</v>
      </c>
      <c r="V16" s="9" t="s">
        <v>152</v>
      </c>
      <c r="W16" s="20">
        <f>Table212[[#This Row],[DEMZ]]-Table212[[#This Row],[KnownZ]]</f>
        <v>6.0000000000002274E-3</v>
      </c>
    </row>
    <row r="17" spans="1:23" x14ac:dyDescent="0.25">
      <c r="A17" s="6" t="s">
        <v>86</v>
      </c>
      <c r="B17" s="20">
        <v>293804.11800000002</v>
      </c>
      <c r="C17" s="20">
        <v>185028.59</v>
      </c>
      <c r="D17" s="20">
        <v>28.954999999999998</v>
      </c>
      <c r="E17" s="20">
        <v>29.059000000000001</v>
      </c>
      <c r="F17" s="19" t="s">
        <v>152</v>
      </c>
      <c r="G17" s="18">
        <v>0.104</v>
      </c>
      <c r="H17" s="14"/>
      <c r="I17" s="6" t="s">
        <v>86</v>
      </c>
      <c r="J17" s="20">
        <v>293804.11800000002</v>
      </c>
      <c r="K17" s="20">
        <v>185028.59</v>
      </c>
      <c r="L17" s="20">
        <v>28.954999999999998</v>
      </c>
      <c r="M17" s="20">
        <v>29.059000000000001</v>
      </c>
      <c r="N17" s="9" t="s">
        <v>152</v>
      </c>
      <c r="O17" s="21">
        <v>0.104</v>
      </c>
      <c r="P17" s="14"/>
      <c r="Q17" s="6" t="s">
        <v>86</v>
      </c>
      <c r="R17" s="9">
        <v>293804.11800000002</v>
      </c>
      <c r="S17" s="9">
        <v>185028.59</v>
      </c>
      <c r="T17" s="9">
        <v>28.954999999999998</v>
      </c>
      <c r="U17" s="9">
        <v>29.059000000000001</v>
      </c>
      <c r="V17" s="9" t="s">
        <v>152</v>
      </c>
      <c r="W17" s="20">
        <f>Table212[[#This Row],[DEMZ]]-Table212[[#This Row],[KnownZ]]</f>
        <v>0.10400000000000276</v>
      </c>
    </row>
    <row r="18" spans="1:23" x14ac:dyDescent="0.25">
      <c r="A18" s="6" t="s">
        <v>87</v>
      </c>
      <c r="B18" s="20">
        <v>256008.07399999999</v>
      </c>
      <c r="C18" s="20">
        <v>297018.06099999999</v>
      </c>
      <c r="D18" s="20">
        <v>55.337000000000003</v>
      </c>
      <c r="E18" s="20">
        <v>55.277999999999999</v>
      </c>
      <c r="F18" s="19" t="s">
        <v>152</v>
      </c>
      <c r="G18" s="18">
        <v>-5.8999999999999997E-2</v>
      </c>
      <c r="H18" s="14"/>
      <c r="I18" s="6" t="s">
        <v>87</v>
      </c>
      <c r="J18" s="20">
        <v>256008.07399999999</v>
      </c>
      <c r="K18" s="20">
        <v>297018.06099999999</v>
      </c>
      <c r="L18" s="20">
        <v>55.337000000000003</v>
      </c>
      <c r="M18" s="20">
        <v>55.277999999999999</v>
      </c>
      <c r="N18" s="9" t="s">
        <v>152</v>
      </c>
      <c r="O18" s="21">
        <v>-5.8999999999999997E-2</v>
      </c>
      <c r="P18" s="14"/>
      <c r="Q18" s="6" t="s">
        <v>87</v>
      </c>
      <c r="R18" s="9">
        <v>256008.07399999999</v>
      </c>
      <c r="S18" s="9">
        <v>297018.06099999999</v>
      </c>
      <c r="T18" s="9">
        <v>55.337000000000003</v>
      </c>
      <c r="U18" s="9">
        <v>55.274999999999999</v>
      </c>
      <c r="V18" s="9" t="s">
        <v>152</v>
      </c>
      <c r="W18" s="20">
        <f>Table212[[#This Row],[DEMZ]]-Table212[[#This Row],[KnownZ]]</f>
        <v>-6.2000000000004718E-2</v>
      </c>
    </row>
    <row r="19" spans="1:23" x14ac:dyDescent="0.25">
      <c r="A19" s="6" t="s">
        <v>88</v>
      </c>
      <c r="B19" s="20">
        <v>352973.43800000002</v>
      </c>
      <c r="C19" s="20">
        <v>239799.07800000001</v>
      </c>
      <c r="D19" s="20">
        <v>98.25</v>
      </c>
      <c r="E19" s="20">
        <v>98.292000000000002</v>
      </c>
      <c r="F19" s="19" t="s">
        <v>152</v>
      </c>
      <c r="G19" s="18">
        <v>4.2000000000000003E-2</v>
      </c>
      <c r="H19" s="14"/>
      <c r="I19" s="6" t="s">
        <v>88</v>
      </c>
      <c r="J19" s="20">
        <v>352973.43800000002</v>
      </c>
      <c r="K19" s="20">
        <v>239799.07800000001</v>
      </c>
      <c r="L19" s="20">
        <v>98.25</v>
      </c>
      <c r="M19" s="20">
        <v>98.292000000000002</v>
      </c>
      <c r="N19" s="9" t="s">
        <v>152</v>
      </c>
      <c r="O19" s="21">
        <v>4.2000000000000003E-2</v>
      </c>
      <c r="P19" s="14"/>
      <c r="Q19" s="6" t="s">
        <v>88</v>
      </c>
      <c r="R19" s="9">
        <v>352973.43800000002</v>
      </c>
      <c r="S19" s="9">
        <v>239799.07800000001</v>
      </c>
      <c r="T19" s="9">
        <v>98.25</v>
      </c>
      <c r="U19" s="9">
        <v>98.281000000000006</v>
      </c>
      <c r="V19" s="9" t="s">
        <v>152</v>
      </c>
      <c r="W19" s="20">
        <f>Table212[[#This Row],[DEMZ]]-Table212[[#This Row],[KnownZ]]</f>
        <v>3.1000000000005912E-2</v>
      </c>
    </row>
    <row r="20" spans="1:23" x14ac:dyDescent="0.25">
      <c r="A20" s="6" t="s">
        <v>89</v>
      </c>
      <c r="B20" s="20">
        <v>413085.36800000002</v>
      </c>
      <c r="C20" s="20">
        <v>294409.14</v>
      </c>
      <c r="D20" s="20">
        <v>81.8</v>
      </c>
      <c r="E20" s="20">
        <v>81.96</v>
      </c>
      <c r="F20" s="19" t="s">
        <v>152</v>
      </c>
      <c r="G20" s="18">
        <v>0.16</v>
      </c>
      <c r="H20" s="14"/>
      <c r="I20" s="6" t="s">
        <v>89</v>
      </c>
      <c r="J20" s="20">
        <v>413085.36800000002</v>
      </c>
      <c r="K20" s="20">
        <v>294409.14</v>
      </c>
      <c r="L20" s="20">
        <v>81.8</v>
      </c>
      <c r="M20" s="20">
        <v>81.96</v>
      </c>
      <c r="N20" s="9" t="s">
        <v>152</v>
      </c>
      <c r="O20" s="21">
        <v>0.16</v>
      </c>
      <c r="P20" s="14"/>
      <c r="Q20" s="6" t="s">
        <v>89</v>
      </c>
      <c r="R20" s="9">
        <v>413085.36800000002</v>
      </c>
      <c r="S20" s="9">
        <v>294409.14</v>
      </c>
      <c r="T20" s="9">
        <v>81.8</v>
      </c>
      <c r="U20" s="9">
        <v>81.995000000000005</v>
      </c>
      <c r="V20" s="9" t="s">
        <v>152</v>
      </c>
      <c r="W20" s="20">
        <f>Table212[[#This Row],[DEMZ]]-Table212[[#This Row],[KnownZ]]</f>
        <v>0.19500000000000739</v>
      </c>
    </row>
    <row r="21" spans="1:23" x14ac:dyDescent="0.25">
      <c r="A21" s="6" t="s">
        <v>90</v>
      </c>
      <c r="B21" s="20">
        <v>502981.99699999997</v>
      </c>
      <c r="C21" s="20">
        <v>238473.92199999999</v>
      </c>
      <c r="D21" s="20">
        <v>39.636000000000003</v>
      </c>
      <c r="E21" s="20">
        <v>39.792999999999999</v>
      </c>
      <c r="F21" s="19" t="s">
        <v>152</v>
      </c>
      <c r="G21" s="18">
        <v>0.157</v>
      </c>
      <c r="H21" s="14"/>
      <c r="I21" s="6" t="s">
        <v>90</v>
      </c>
      <c r="J21" s="20">
        <v>502981.99699999997</v>
      </c>
      <c r="K21" s="20">
        <v>238473.92199999999</v>
      </c>
      <c r="L21" s="20">
        <v>39.636000000000003</v>
      </c>
      <c r="M21" s="20">
        <v>39.792999999999999</v>
      </c>
      <c r="N21" s="9" t="s">
        <v>152</v>
      </c>
      <c r="O21" s="21">
        <v>0.157</v>
      </c>
      <c r="P21" s="14"/>
      <c r="Q21" s="6" t="s">
        <v>90</v>
      </c>
      <c r="R21" s="9">
        <v>502981.99699999997</v>
      </c>
      <c r="S21" s="9">
        <v>238473.92199999999</v>
      </c>
      <c r="T21" s="9">
        <v>39.636000000000003</v>
      </c>
      <c r="U21" s="9">
        <v>39.826999999999998</v>
      </c>
      <c r="V21" s="9" t="s">
        <v>152</v>
      </c>
      <c r="W21" s="20">
        <f>Table212[[#This Row],[DEMZ]]-Table212[[#This Row],[KnownZ]]</f>
        <v>0.1909999999999954</v>
      </c>
    </row>
    <row r="22" spans="1:23" x14ac:dyDescent="0.25">
      <c r="A22" s="6" t="s">
        <v>91</v>
      </c>
      <c r="B22" s="20">
        <v>355421.07900000003</v>
      </c>
      <c r="C22" s="20">
        <v>156934.99299999999</v>
      </c>
      <c r="D22" s="20">
        <v>20.221</v>
      </c>
      <c r="E22" s="20">
        <v>20.259</v>
      </c>
      <c r="F22" s="19" t="s">
        <v>152</v>
      </c>
      <c r="G22" s="18">
        <v>3.7999999999999999E-2</v>
      </c>
      <c r="H22" s="14"/>
      <c r="I22" s="6" t="s">
        <v>91</v>
      </c>
      <c r="J22" s="20">
        <v>355421.07900000003</v>
      </c>
      <c r="K22" s="20">
        <v>156934.99299999999</v>
      </c>
      <c r="L22" s="20">
        <v>20.221</v>
      </c>
      <c r="M22" s="20">
        <v>20.259</v>
      </c>
      <c r="N22" s="9" t="s">
        <v>152</v>
      </c>
      <c r="O22" s="21">
        <v>3.7999999999999999E-2</v>
      </c>
      <c r="P22" s="14"/>
      <c r="Q22" s="6" t="s">
        <v>91</v>
      </c>
      <c r="R22" s="9">
        <v>355421.07900000003</v>
      </c>
      <c r="S22" s="9">
        <v>156934.99299999999</v>
      </c>
      <c r="T22" s="9">
        <v>20.221</v>
      </c>
      <c r="U22" s="9">
        <v>20.260000000000002</v>
      </c>
      <c r="V22" s="9" t="s">
        <v>152</v>
      </c>
      <c r="W22" s="20">
        <f>Table212[[#This Row],[DEMZ]]-Table212[[#This Row],[KnownZ]]</f>
        <v>3.9000000000001478E-2</v>
      </c>
    </row>
    <row r="23" spans="1:23" x14ac:dyDescent="0.25">
      <c r="A23" s="6" t="s">
        <v>92</v>
      </c>
      <c r="B23" s="20">
        <v>517350.72200000001</v>
      </c>
      <c r="C23" s="20">
        <v>200455.30900000001</v>
      </c>
      <c r="D23" s="20">
        <v>7.7320000000000002</v>
      </c>
      <c r="E23" s="20">
        <v>7.9020000000000001</v>
      </c>
      <c r="F23" s="19" t="s">
        <v>152</v>
      </c>
      <c r="G23" s="18">
        <v>0.17</v>
      </c>
      <c r="H23" s="14"/>
      <c r="I23" s="6" t="s">
        <v>92</v>
      </c>
      <c r="J23" s="20">
        <v>517350.72200000001</v>
      </c>
      <c r="K23" s="20">
        <v>200455.30900000001</v>
      </c>
      <c r="L23" s="20">
        <v>7.7320000000000002</v>
      </c>
      <c r="M23" s="20">
        <v>7.9020000000000001</v>
      </c>
      <c r="N23" s="9" t="s">
        <v>152</v>
      </c>
      <c r="O23" s="21">
        <v>0.17</v>
      </c>
      <c r="P23" s="14"/>
      <c r="Q23" s="6" t="s">
        <v>92</v>
      </c>
      <c r="R23" s="9">
        <v>517350.72200000001</v>
      </c>
      <c r="S23" s="9">
        <v>200455.30900000001</v>
      </c>
      <c r="T23" s="9">
        <v>7.7320000000000002</v>
      </c>
      <c r="U23" s="9">
        <v>7.9009999999999998</v>
      </c>
      <c r="V23" s="9" t="s">
        <v>152</v>
      </c>
      <c r="W23" s="20">
        <f>Table212[[#This Row],[DEMZ]]-Table212[[#This Row],[KnownZ]]</f>
        <v>0.16899999999999959</v>
      </c>
    </row>
    <row r="24" spans="1:23" x14ac:dyDescent="0.25">
      <c r="A24" s="6" t="s">
        <v>93</v>
      </c>
      <c r="B24" s="20">
        <v>366365.67099999997</v>
      </c>
      <c r="C24" s="20">
        <v>51794.497000000003</v>
      </c>
      <c r="D24" s="20">
        <v>13.702</v>
      </c>
      <c r="E24" s="20">
        <v>13.768000000000001</v>
      </c>
      <c r="F24" s="19" t="s">
        <v>152</v>
      </c>
      <c r="G24" s="18">
        <v>6.6000000000000003E-2</v>
      </c>
      <c r="H24" s="14"/>
      <c r="I24" s="6" t="s">
        <v>93</v>
      </c>
      <c r="J24" s="20">
        <v>366365.67099999997</v>
      </c>
      <c r="K24" s="20">
        <v>51794.497000000003</v>
      </c>
      <c r="L24" s="20">
        <v>13.702</v>
      </c>
      <c r="M24" s="20">
        <v>13.768000000000001</v>
      </c>
      <c r="N24" s="9" t="s">
        <v>152</v>
      </c>
      <c r="O24" s="21">
        <v>6.6000000000000003E-2</v>
      </c>
      <c r="P24" s="14"/>
      <c r="Q24" s="6" t="s">
        <v>93</v>
      </c>
      <c r="R24" s="9">
        <v>366365.67099999997</v>
      </c>
      <c r="S24" s="9">
        <v>51794.497000000003</v>
      </c>
      <c r="T24" s="9">
        <v>13.702</v>
      </c>
      <c r="U24" s="9">
        <v>13.765000000000001</v>
      </c>
      <c r="V24" s="9" t="s">
        <v>152</v>
      </c>
      <c r="W24" s="20">
        <f>Table212[[#This Row],[DEMZ]]-Table212[[#This Row],[KnownZ]]</f>
        <v>6.3000000000000611E-2</v>
      </c>
    </row>
    <row r="25" spans="1:23" x14ac:dyDescent="0.25">
      <c r="A25" s="6" t="s">
        <v>94</v>
      </c>
      <c r="B25" s="20">
        <v>420651.05300000001</v>
      </c>
      <c r="C25" s="20">
        <v>167353.103</v>
      </c>
      <c r="D25" s="20">
        <v>9.8859999999999992</v>
      </c>
      <c r="E25" s="20">
        <v>9.8640000000000008</v>
      </c>
      <c r="F25" s="19" t="s">
        <v>152</v>
      </c>
      <c r="G25" s="18">
        <v>-2.1999999999999999E-2</v>
      </c>
      <c r="H25" s="14"/>
      <c r="I25" s="6" t="s">
        <v>94</v>
      </c>
      <c r="J25" s="20">
        <v>420651.05300000001</v>
      </c>
      <c r="K25" s="20">
        <v>167353.103</v>
      </c>
      <c r="L25" s="20">
        <v>9.8859999999999992</v>
      </c>
      <c r="M25" s="20">
        <v>9.8640000000000008</v>
      </c>
      <c r="N25" s="9" t="s">
        <v>152</v>
      </c>
      <c r="O25" s="21">
        <v>-2.1999999999999999E-2</v>
      </c>
      <c r="P25" s="14"/>
      <c r="Q25" s="6" t="s">
        <v>94</v>
      </c>
      <c r="R25" s="9">
        <v>420651.05300000001</v>
      </c>
      <c r="S25" s="9">
        <v>167353.103</v>
      </c>
      <c r="T25" s="9">
        <v>9.8859999999999992</v>
      </c>
      <c r="U25" s="9">
        <v>9.8580000000000005</v>
      </c>
      <c r="V25" s="9" t="s">
        <v>152</v>
      </c>
      <c r="W25" s="20">
        <f>Table212[[#This Row],[DEMZ]]-Table212[[#This Row],[KnownZ]]</f>
        <v>-2.7999999999998693E-2</v>
      </c>
    </row>
    <row r="26" spans="1:23" x14ac:dyDescent="0.25">
      <c r="A26" s="6" t="s">
        <v>95</v>
      </c>
      <c r="B26" s="20">
        <v>413148.44</v>
      </c>
      <c r="C26" s="20">
        <v>107600.639</v>
      </c>
      <c r="D26" s="20">
        <v>15.659000000000001</v>
      </c>
      <c r="E26" s="20">
        <v>15.558</v>
      </c>
      <c r="F26" s="19" t="s">
        <v>152</v>
      </c>
      <c r="G26" s="18">
        <v>-0.10100000000000001</v>
      </c>
      <c r="H26" s="14"/>
      <c r="I26" s="6" t="s">
        <v>95</v>
      </c>
      <c r="J26" s="20">
        <v>413148.44</v>
      </c>
      <c r="K26" s="20">
        <v>107600.639</v>
      </c>
      <c r="L26" s="20">
        <v>15.659000000000001</v>
      </c>
      <c r="M26" s="20">
        <v>15.558</v>
      </c>
      <c r="N26" s="9" t="s">
        <v>152</v>
      </c>
      <c r="O26" s="21">
        <v>-0.10100000000000001</v>
      </c>
      <c r="P26" s="14"/>
      <c r="Q26" s="6" t="s">
        <v>95</v>
      </c>
      <c r="R26" s="9">
        <v>413148.44</v>
      </c>
      <c r="S26" s="9">
        <v>107600.639</v>
      </c>
      <c r="T26" s="9">
        <v>15.659000000000001</v>
      </c>
      <c r="U26" s="9">
        <v>15.55</v>
      </c>
      <c r="V26" s="9" t="s">
        <v>152</v>
      </c>
      <c r="W26" s="20">
        <f>Table212[[#This Row],[DEMZ]]-Table212[[#This Row],[KnownZ]]</f>
        <v>-0.10899999999999999</v>
      </c>
    </row>
    <row r="27" spans="1:23" x14ac:dyDescent="0.25">
      <c r="A27" s="6" t="s">
        <v>96</v>
      </c>
      <c r="B27" s="20">
        <v>451162.80800000002</v>
      </c>
      <c r="C27" s="20">
        <v>218095.30100000001</v>
      </c>
      <c r="D27" s="20">
        <v>63.610999999999997</v>
      </c>
      <c r="E27" s="20">
        <v>63.734000000000002</v>
      </c>
      <c r="F27" s="19" t="s">
        <v>152</v>
      </c>
      <c r="G27" s="18">
        <v>0.123</v>
      </c>
      <c r="H27" s="14"/>
      <c r="I27" s="6" t="s">
        <v>96</v>
      </c>
      <c r="J27" s="20">
        <v>451162.80800000002</v>
      </c>
      <c r="K27" s="20">
        <v>218095.30100000001</v>
      </c>
      <c r="L27" s="20">
        <v>63.610999999999997</v>
      </c>
      <c r="M27" s="20">
        <v>63.698999999999998</v>
      </c>
      <c r="N27" s="9" t="s">
        <v>152</v>
      </c>
      <c r="O27" s="21">
        <v>8.7999999999999995E-2</v>
      </c>
      <c r="P27" s="14"/>
      <c r="Q27" s="6" t="s">
        <v>96</v>
      </c>
      <c r="R27" s="9">
        <v>451162.80800000002</v>
      </c>
      <c r="S27" s="9">
        <v>218095.30100000001</v>
      </c>
      <c r="T27" s="9">
        <v>63.610999999999997</v>
      </c>
      <c r="U27" s="9">
        <v>63.706000000000003</v>
      </c>
      <c r="V27" s="9" t="s">
        <v>152</v>
      </c>
      <c r="W27" s="20">
        <f>Table212[[#This Row],[DEMZ]]-Table212[[#This Row],[KnownZ]]</f>
        <v>9.5000000000005969E-2</v>
      </c>
    </row>
    <row r="28" spans="1:23" x14ac:dyDescent="0.25">
      <c r="A28" s="6" t="s">
        <v>97</v>
      </c>
      <c r="B28" s="20">
        <v>228358.83199999999</v>
      </c>
      <c r="C28" s="20">
        <v>244753.46</v>
      </c>
      <c r="D28" s="20">
        <v>13.718</v>
      </c>
      <c r="E28" s="20">
        <v>13.64</v>
      </c>
      <c r="F28" s="19" t="s">
        <v>152</v>
      </c>
      <c r="G28" s="18">
        <v>-7.8E-2</v>
      </c>
      <c r="H28" s="14"/>
      <c r="I28" s="6" t="s">
        <v>97</v>
      </c>
      <c r="J28" s="20">
        <v>228358.83199999999</v>
      </c>
      <c r="K28" s="20">
        <v>244753.46</v>
      </c>
      <c r="L28" s="20">
        <v>13.718</v>
      </c>
      <c r="M28" s="20">
        <v>13.64</v>
      </c>
      <c r="N28" s="9" t="s">
        <v>152</v>
      </c>
      <c r="O28" s="21">
        <v>-7.8E-2</v>
      </c>
      <c r="P28" s="14"/>
      <c r="Q28" s="6" t="s">
        <v>97</v>
      </c>
      <c r="R28" s="9">
        <v>228358.83199999999</v>
      </c>
      <c r="S28" s="9">
        <v>244753.46</v>
      </c>
      <c r="T28" s="9">
        <v>13.718</v>
      </c>
      <c r="U28" s="9">
        <v>13.611000000000001</v>
      </c>
      <c r="V28" s="9" t="s">
        <v>152</v>
      </c>
      <c r="W28" s="20">
        <f>Table212[[#This Row],[DEMZ]]-Table212[[#This Row],[KnownZ]]</f>
        <v>-0.10699999999999932</v>
      </c>
    </row>
    <row r="29" spans="1:23" x14ac:dyDescent="0.25">
      <c r="A29" s="6" t="s">
        <v>98</v>
      </c>
      <c r="B29" s="20">
        <v>348574.42599999998</v>
      </c>
      <c r="C29" s="20">
        <v>203267.359</v>
      </c>
      <c r="D29" s="20">
        <v>53.594000000000001</v>
      </c>
      <c r="E29" s="20">
        <v>53.59</v>
      </c>
      <c r="F29" s="19" t="s">
        <v>152</v>
      </c>
      <c r="G29" s="18">
        <v>-4.0000000000000001E-3</v>
      </c>
      <c r="H29" s="14"/>
      <c r="I29" s="6" t="s">
        <v>98</v>
      </c>
      <c r="J29" s="20">
        <v>348574.42599999998</v>
      </c>
      <c r="K29" s="20">
        <v>203267.359</v>
      </c>
      <c r="L29" s="20">
        <v>53.594000000000001</v>
      </c>
      <c r="M29" s="20">
        <v>53.59</v>
      </c>
      <c r="N29" s="9" t="s">
        <v>152</v>
      </c>
      <c r="O29" s="21">
        <v>-4.0000000000000001E-3</v>
      </c>
      <c r="P29" s="14"/>
      <c r="Q29" s="6" t="s">
        <v>98</v>
      </c>
      <c r="R29" s="9">
        <v>348574.42599999998</v>
      </c>
      <c r="S29" s="9">
        <v>203267.359</v>
      </c>
      <c r="T29" s="9">
        <v>53.594000000000001</v>
      </c>
      <c r="U29" s="9">
        <v>53.567999999999998</v>
      </c>
      <c r="V29" s="9" t="s">
        <v>152</v>
      </c>
      <c r="W29" s="20">
        <f>Table212[[#This Row],[DEMZ]]-Table212[[#This Row],[KnownZ]]</f>
        <v>-2.6000000000003354E-2</v>
      </c>
    </row>
    <row r="30" spans="1:23" x14ac:dyDescent="0.25">
      <c r="A30" s="6" t="s">
        <v>99</v>
      </c>
      <c r="B30" s="20">
        <v>430018.86700000003</v>
      </c>
      <c r="C30" s="20">
        <v>95037.744999999995</v>
      </c>
      <c r="D30" s="20">
        <v>7.9859999999999998</v>
      </c>
      <c r="E30" s="20">
        <v>7.968</v>
      </c>
      <c r="F30" s="19" t="s">
        <v>152</v>
      </c>
      <c r="G30" s="18">
        <v>-1.7999999999999999E-2</v>
      </c>
      <c r="H30" s="14"/>
      <c r="I30" s="6" t="s">
        <v>99</v>
      </c>
      <c r="J30" s="20">
        <v>430018.86700000003</v>
      </c>
      <c r="K30" s="20">
        <v>95037.744999999995</v>
      </c>
      <c r="L30" s="20">
        <v>7.9859999999999998</v>
      </c>
      <c r="M30" s="20">
        <v>7.968</v>
      </c>
      <c r="N30" s="9" t="s">
        <v>152</v>
      </c>
      <c r="O30" s="21">
        <v>-1.7999999999999999E-2</v>
      </c>
      <c r="P30" s="14"/>
      <c r="Q30" s="6" t="s">
        <v>99</v>
      </c>
      <c r="R30" s="9">
        <v>430018.86700000003</v>
      </c>
      <c r="S30" s="9">
        <v>95037.744999999995</v>
      </c>
      <c r="T30" s="9">
        <v>7.9859999999999998</v>
      </c>
      <c r="U30" s="9">
        <v>7.9710000000000001</v>
      </c>
      <c r="V30" s="9" t="s">
        <v>152</v>
      </c>
      <c r="W30" s="20">
        <f>Table212[[#This Row],[DEMZ]]-Table212[[#This Row],[KnownZ]]</f>
        <v>-1.499999999999968E-2</v>
      </c>
    </row>
    <row r="31" spans="1:23" x14ac:dyDescent="0.25">
      <c r="A31" s="36" t="s">
        <v>100</v>
      </c>
      <c r="B31" s="37">
        <v>425561.80099999998</v>
      </c>
      <c r="C31" s="37">
        <v>261021.726</v>
      </c>
      <c r="D31" s="37">
        <v>84.191000000000003</v>
      </c>
      <c r="E31" s="37">
        <v>84.409000000000006</v>
      </c>
      <c r="F31" s="38" t="s">
        <v>152</v>
      </c>
      <c r="G31" s="38">
        <v>0.218</v>
      </c>
      <c r="I31" s="36" t="s">
        <v>100</v>
      </c>
      <c r="J31" s="39">
        <v>425561.80099999998</v>
      </c>
      <c r="K31" s="39">
        <v>261021.726</v>
      </c>
      <c r="L31" s="39">
        <v>84.191000000000003</v>
      </c>
      <c r="M31" s="39">
        <v>84.409000000000006</v>
      </c>
      <c r="N31" s="39" t="s">
        <v>152</v>
      </c>
      <c r="O31" s="39">
        <v>0.218</v>
      </c>
      <c r="Q31" s="36" t="s">
        <v>100</v>
      </c>
      <c r="R31" s="39">
        <v>425561.80099999998</v>
      </c>
      <c r="S31" s="39">
        <v>261021.726</v>
      </c>
      <c r="T31" s="39">
        <v>84.191000000000003</v>
      </c>
      <c r="U31" s="39">
        <v>84.33</v>
      </c>
      <c r="V31" s="39" t="s">
        <v>152</v>
      </c>
      <c r="W31" s="39">
        <f>Table212[[#This Row],[DEMZ]]-Table212[[#This Row],[KnownZ]]</f>
        <v>0.13899999999999579</v>
      </c>
    </row>
    <row r="32" spans="1:23" x14ac:dyDescent="0.25">
      <c r="A32" s="36" t="s">
        <v>101</v>
      </c>
      <c r="B32" s="37">
        <v>519298.73300000001</v>
      </c>
      <c r="C32" s="37">
        <v>472520.57799999998</v>
      </c>
      <c r="D32" s="37">
        <v>155.30199999999999</v>
      </c>
      <c r="E32" s="37">
        <v>155.13300000000001</v>
      </c>
      <c r="F32" s="38" t="s">
        <v>152</v>
      </c>
      <c r="G32" s="38">
        <v>-0.16900000000000001</v>
      </c>
      <c r="I32" s="36" t="s">
        <v>101</v>
      </c>
      <c r="J32" s="39">
        <v>519298.73300000001</v>
      </c>
      <c r="K32" s="39">
        <v>472520.57799999998</v>
      </c>
      <c r="L32" s="39">
        <v>155.30199999999999</v>
      </c>
      <c r="M32" s="39">
        <v>155.12200000000001</v>
      </c>
      <c r="N32" s="39" t="s">
        <v>152</v>
      </c>
      <c r="O32" s="39">
        <v>-0.18</v>
      </c>
      <c r="Q32" s="36" t="s">
        <v>101</v>
      </c>
      <c r="R32" s="39">
        <v>519298.73300000001</v>
      </c>
      <c r="S32" s="39">
        <v>472520.57799999998</v>
      </c>
      <c r="T32" s="39">
        <v>155.30199999999999</v>
      </c>
      <c r="U32" s="39">
        <v>155.126</v>
      </c>
      <c r="V32" s="39" t="s">
        <v>152</v>
      </c>
      <c r="W32" s="39">
        <f>Table212[[#This Row],[DEMZ]]-Table212[[#This Row],[KnownZ]]</f>
        <v>-0.17599999999998772</v>
      </c>
    </row>
    <row r="33" spans="1:23" x14ac:dyDescent="0.25">
      <c r="A33" s="36" t="s">
        <v>102</v>
      </c>
      <c r="B33" s="37">
        <v>548944.94900000002</v>
      </c>
      <c r="C33" s="37">
        <v>430891.71299999999</v>
      </c>
      <c r="D33" s="37">
        <v>62.042000000000002</v>
      </c>
      <c r="E33" s="37">
        <v>62.064</v>
      </c>
      <c r="F33" s="38" t="s">
        <v>152</v>
      </c>
      <c r="G33" s="38">
        <v>2.1999999999999999E-2</v>
      </c>
      <c r="I33" s="36" t="s">
        <v>102</v>
      </c>
      <c r="J33" s="39">
        <v>548944.94900000002</v>
      </c>
      <c r="K33" s="39">
        <v>430891.71299999999</v>
      </c>
      <c r="L33" s="39">
        <v>62.042000000000002</v>
      </c>
      <c r="M33" s="39">
        <v>62.064</v>
      </c>
      <c r="N33" s="39" t="s">
        <v>152</v>
      </c>
      <c r="O33" s="39">
        <v>2.1999999999999999E-2</v>
      </c>
      <c r="Q33" s="36" t="s">
        <v>102</v>
      </c>
      <c r="R33" s="39">
        <v>548944.94900000002</v>
      </c>
      <c r="S33" s="39">
        <v>430891.71299999999</v>
      </c>
      <c r="T33" s="39">
        <v>62.042000000000002</v>
      </c>
      <c r="U33" s="39">
        <v>62.067</v>
      </c>
      <c r="V33" s="39" t="s">
        <v>152</v>
      </c>
      <c r="W33" s="39">
        <f>Table212[[#This Row],[DEMZ]]-Table212[[#This Row],[KnownZ]]</f>
        <v>2.4999999999998579E-2</v>
      </c>
    </row>
    <row r="34" spans="1:23" x14ac:dyDescent="0.25">
      <c r="A34" s="36" t="s">
        <v>103</v>
      </c>
      <c r="B34" s="37">
        <v>579248.23199999996</v>
      </c>
      <c r="C34" s="37">
        <v>451857.234</v>
      </c>
      <c r="D34" s="37">
        <v>61.671999999999997</v>
      </c>
      <c r="E34" s="37">
        <v>61.664000000000001</v>
      </c>
      <c r="F34" s="38" t="s">
        <v>152</v>
      </c>
      <c r="G34" s="38">
        <v>-8.0000000000000002E-3</v>
      </c>
      <c r="I34" s="36" t="s">
        <v>103</v>
      </c>
      <c r="J34" s="39">
        <v>579248.23199999996</v>
      </c>
      <c r="K34" s="39">
        <v>451857.234</v>
      </c>
      <c r="L34" s="39">
        <v>61.671999999999997</v>
      </c>
      <c r="M34" s="39">
        <v>61.622</v>
      </c>
      <c r="N34" s="39" t="s">
        <v>152</v>
      </c>
      <c r="O34" s="39">
        <v>-0.05</v>
      </c>
      <c r="Q34" s="36" t="s">
        <v>103</v>
      </c>
      <c r="R34" s="39">
        <v>579248.23199999996</v>
      </c>
      <c r="S34" s="39">
        <v>451857.234</v>
      </c>
      <c r="T34" s="39">
        <v>61.671999999999997</v>
      </c>
      <c r="U34" s="39">
        <v>61.656999999999996</v>
      </c>
      <c r="V34" s="39" t="s">
        <v>152</v>
      </c>
      <c r="W34" s="39">
        <f>Table212[[#This Row],[DEMZ]]-Table212[[#This Row],[KnownZ]]</f>
        <v>-1.5000000000000568E-2</v>
      </c>
    </row>
    <row r="35" spans="1:23" x14ac:dyDescent="0.25">
      <c r="A35" s="36" t="s">
        <v>104</v>
      </c>
      <c r="B35" s="37">
        <v>588044.81799999997</v>
      </c>
      <c r="C35" s="37">
        <v>388328.45899999997</v>
      </c>
      <c r="D35" s="37">
        <v>19.664000000000001</v>
      </c>
      <c r="E35" s="37">
        <v>19.518000000000001</v>
      </c>
      <c r="F35" s="38" t="s">
        <v>152</v>
      </c>
      <c r="G35" s="38">
        <v>-0.14599999999999999</v>
      </c>
      <c r="I35" s="36" t="s">
        <v>104</v>
      </c>
      <c r="J35" s="39">
        <v>588044.81799999997</v>
      </c>
      <c r="K35" s="39">
        <v>388328.45899999997</v>
      </c>
      <c r="L35" s="39">
        <v>19.664000000000001</v>
      </c>
      <c r="M35" s="39">
        <v>19.518000000000001</v>
      </c>
      <c r="N35" s="39" t="s">
        <v>152</v>
      </c>
      <c r="O35" s="39">
        <v>-0.14599999999999999</v>
      </c>
      <c r="Q35" s="36" t="s">
        <v>104</v>
      </c>
      <c r="R35" s="39">
        <v>588044.81799999997</v>
      </c>
      <c r="S35" s="39">
        <v>388328.45899999997</v>
      </c>
      <c r="T35" s="39">
        <v>19.664000000000001</v>
      </c>
      <c r="U35" s="39">
        <v>19.535</v>
      </c>
      <c r="V35" s="39" t="s">
        <v>152</v>
      </c>
      <c r="W35" s="39">
        <f>Table212[[#This Row],[DEMZ]]-Table212[[#This Row],[KnownZ]]</f>
        <v>-0.12900000000000134</v>
      </c>
    </row>
    <row r="36" spans="1:23" x14ac:dyDescent="0.25">
      <c r="A36" s="36" t="s">
        <v>105</v>
      </c>
      <c r="B36" s="37">
        <v>532004.30500000005</v>
      </c>
      <c r="C36" s="37">
        <v>450895.92599999998</v>
      </c>
      <c r="D36" s="37">
        <v>108.715</v>
      </c>
      <c r="E36" s="37">
        <v>108.505</v>
      </c>
      <c r="F36" s="38" t="s">
        <v>152</v>
      </c>
      <c r="G36" s="38">
        <v>-0.21</v>
      </c>
      <c r="I36" s="36" t="s">
        <v>105</v>
      </c>
      <c r="J36" s="39">
        <v>532004.30500000005</v>
      </c>
      <c r="K36" s="39">
        <v>450895.92599999998</v>
      </c>
      <c r="L36" s="39">
        <v>108.715</v>
      </c>
      <c r="M36" s="39">
        <v>108.589</v>
      </c>
      <c r="N36" s="39" t="s">
        <v>152</v>
      </c>
      <c r="O36" s="39">
        <v>-0.126</v>
      </c>
      <c r="Q36" s="36" t="s">
        <v>105</v>
      </c>
      <c r="R36" s="39">
        <v>532004.30500000005</v>
      </c>
      <c r="S36" s="39">
        <v>450895.92599999998</v>
      </c>
      <c r="T36" s="39">
        <v>108.715</v>
      </c>
      <c r="U36" s="39">
        <v>108.55500000000001</v>
      </c>
      <c r="V36" s="39" t="s">
        <v>152</v>
      </c>
      <c r="W36" s="39">
        <f>Table212[[#This Row],[DEMZ]]-Table212[[#This Row],[KnownZ]]</f>
        <v>-0.15999999999999659</v>
      </c>
    </row>
    <row r="37" spans="1:23" x14ac:dyDescent="0.25">
      <c r="A37" s="36" t="s">
        <v>106</v>
      </c>
      <c r="B37" s="37">
        <v>512995.78600000002</v>
      </c>
      <c r="C37" s="37">
        <v>427329.92200000002</v>
      </c>
      <c r="D37" s="37">
        <v>173.12200000000001</v>
      </c>
      <c r="E37" s="37">
        <v>172.85900000000001</v>
      </c>
      <c r="F37" s="38" t="s">
        <v>152</v>
      </c>
      <c r="G37" s="38">
        <v>-0.26300000000000001</v>
      </c>
      <c r="I37" s="36" t="s">
        <v>106</v>
      </c>
      <c r="J37" s="39">
        <v>512995.78600000002</v>
      </c>
      <c r="K37" s="39">
        <v>427329.92200000002</v>
      </c>
      <c r="L37" s="39">
        <v>173.12200000000001</v>
      </c>
      <c r="M37" s="39">
        <v>172.85900000000001</v>
      </c>
      <c r="N37" s="39" t="s">
        <v>152</v>
      </c>
      <c r="O37" s="39">
        <v>-0.26300000000000001</v>
      </c>
      <c r="Q37" s="36" t="s">
        <v>106</v>
      </c>
      <c r="R37" s="39">
        <v>512995.78600000002</v>
      </c>
      <c r="S37" s="39">
        <v>427329.92200000002</v>
      </c>
      <c r="T37" s="39">
        <v>173.12200000000001</v>
      </c>
      <c r="U37" s="39">
        <v>172.852</v>
      </c>
      <c r="V37" s="39" t="s">
        <v>152</v>
      </c>
      <c r="W37" s="39">
        <f>Table212[[#This Row],[DEMZ]]-Table212[[#This Row],[KnownZ]]</f>
        <v>-0.27000000000001023</v>
      </c>
    </row>
    <row r="38" spans="1:23" x14ac:dyDescent="0.25">
      <c r="A38" s="36" t="s">
        <v>107</v>
      </c>
      <c r="B38" s="37">
        <v>528730.924</v>
      </c>
      <c r="C38" s="37">
        <v>267943.99900000001</v>
      </c>
      <c r="D38" s="37">
        <v>5.7839999999999998</v>
      </c>
      <c r="E38" s="37">
        <v>5.6760000000000002</v>
      </c>
      <c r="F38" s="38" t="s">
        <v>152</v>
      </c>
      <c r="G38" s="38">
        <v>-0.108</v>
      </c>
      <c r="I38" s="36" t="s">
        <v>107</v>
      </c>
      <c r="J38" s="39">
        <v>528730.924</v>
      </c>
      <c r="K38" s="39">
        <v>267943.99900000001</v>
      </c>
      <c r="L38" s="39">
        <v>5.7839999999999998</v>
      </c>
      <c r="M38" s="39">
        <v>5.6760000000000002</v>
      </c>
      <c r="N38" s="39" t="s">
        <v>152</v>
      </c>
      <c r="O38" s="39">
        <v>-0.108</v>
      </c>
      <c r="Q38" s="36" t="s">
        <v>107</v>
      </c>
      <c r="R38" s="39">
        <v>528730.924</v>
      </c>
      <c r="S38" s="39">
        <v>267943.99900000001</v>
      </c>
      <c r="T38" s="39">
        <v>5.7839999999999998</v>
      </c>
      <c r="U38" s="39">
        <v>5.6890000000000001</v>
      </c>
      <c r="V38" s="39" t="s">
        <v>152</v>
      </c>
      <c r="W38" s="39">
        <f>Table212[[#This Row],[DEMZ]]-Table212[[#This Row],[KnownZ]]</f>
        <v>-9.4999999999999751E-2</v>
      </c>
    </row>
    <row r="39" spans="1:23" x14ac:dyDescent="0.25">
      <c r="A39" s="36" t="s">
        <v>108</v>
      </c>
      <c r="B39" s="37">
        <v>555969.9</v>
      </c>
      <c r="C39" s="37">
        <v>307548.647</v>
      </c>
      <c r="D39" s="37">
        <v>26.38</v>
      </c>
      <c r="E39" s="37">
        <v>26.294</v>
      </c>
      <c r="F39" s="38" t="s">
        <v>152</v>
      </c>
      <c r="G39" s="38">
        <v>-8.5999999999999993E-2</v>
      </c>
      <c r="I39" s="36" t="s">
        <v>108</v>
      </c>
      <c r="J39" s="39">
        <v>555969.9</v>
      </c>
      <c r="K39" s="39">
        <v>307548.647</v>
      </c>
      <c r="L39" s="39">
        <v>26.38</v>
      </c>
      <c r="M39" s="39">
        <v>26.291</v>
      </c>
      <c r="N39" s="39" t="s">
        <v>152</v>
      </c>
      <c r="O39" s="39">
        <v>-8.8999999999999996E-2</v>
      </c>
      <c r="Q39" s="36" t="s">
        <v>108</v>
      </c>
      <c r="R39" s="39">
        <v>555969.9</v>
      </c>
      <c r="S39" s="39">
        <v>307548.647</v>
      </c>
      <c r="T39" s="39">
        <v>26.38</v>
      </c>
      <c r="U39" s="39">
        <v>26.268999999999998</v>
      </c>
      <c r="V39" s="39" t="s">
        <v>152</v>
      </c>
      <c r="W39" s="39">
        <f>Table212[[#This Row],[DEMZ]]-Table212[[#This Row],[KnownZ]]</f>
        <v>-0.11100000000000065</v>
      </c>
    </row>
    <row r="40" spans="1:23" x14ac:dyDescent="0.25">
      <c r="A40" s="36" t="s">
        <v>109</v>
      </c>
      <c r="B40" s="37">
        <v>576399.61699999997</v>
      </c>
      <c r="C40" s="37">
        <v>362570.29200000002</v>
      </c>
      <c r="D40" s="37">
        <v>10.865</v>
      </c>
      <c r="E40" s="37">
        <v>10.739000000000001</v>
      </c>
      <c r="F40" s="38" t="s">
        <v>152</v>
      </c>
      <c r="G40" s="38">
        <v>-0.126</v>
      </c>
      <c r="I40" s="36" t="s">
        <v>109</v>
      </c>
      <c r="J40" s="39">
        <v>576399.61699999997</v>
      </c>
      <c r="K40" s="39">
        <v>362570.29200000002</v>
      </c>
      <c r="L40" s="39">
        <v>10.865</v>
      </c>
      <c r="M40" s="39">
        <v>10.645</v>
      </c>
      <c r="N40" s="39" t="s">
        <v>152</v>
      </c>
      <c r="O40" s="39">
        <v>-0.22</v>
      </c>
      <c r="Q40" s="36" t="s">
        <v>109</v>
      </c>
      <c r="R40" s="39">
        <v>576399.61699999997</v>
      </c>
      <c r="S40" s="39">
        <v>362570.29200000002</v>
      </c>
      <c r="T40" s="39">
        <v>10.865</v>
      </c>
      <c r="U40" s="39">
        <v>10.69</v>
      </c>
      <c r="V40" s="39" t="s">
        <v>152</v>
      </c>
      <c r="W40" s="39">
        <f>Table212[[#This Row],[DEMZ]]-Table212[[#This Row],[KnownZ]]</f>
        <v>-0.17500000000000071</v>
      </c>
    </row>
    <row r="41" spans="1:23" x14ac:dyDescent="0.25">
      <c r="A41" s="36" t="s">
        <v>110</v>
      </c>
      <c r="B41" s="37">
        <v>609502.77099999995</v>
      </c>
      <c r="C41" s="37">
        <v>390845.75900000002</v>
      </c>
      <c r="D41" s="37">
        <v>3.359</v>
      </c>
      <c r="E41" s="37">
        <v>3.379</v>
      </c>
      <c r="F41" s="38" t="s">
        <v>152</v>
      </c>
      <c r="G41" s="38">
        <v>0.02</v>
      </c>
      <c r="I41" s="36" t="s">
        <v>110</v>
      </c>
      <c r="J41" s="39">
        <v>609502.77099999995</v>
      </c>
      <c r="K41" s="39">
        <v>390845.75900000002</v>
      </c>
      <c r="L41" s="39">
        <v>3.359</v>
      </c>
      <c r="M41" s="39">
        <v>3.379</v>
      </c>
      <c r="N41" s="39" t="s">
        <v>152</v>
      </c>
      <c r="O41" s="39">
        <v>0.02</v>
      </c>
      <c r="Q41" s="36" t="s">
        <v>110</v>
      </c>
      <c r="R41" s="39">
        <v>609502.77099999995</v>
      </c>
      <c r="S41" s="39">
        <v>390845.75900000002</v>
      </c>
      <c r="T41" s="39">
        <v>3.359</v>
      </c>
      <c r="U41" s="39">
        <v>3.387</v>
      </c>
      <c r="V41" s="39" t="s">
        <v>152</v>
      </c>
      <c r="W41" s="39">
        <f>Table212[[#This Row],[DEMZ]]-Table212[[#This Row],[KnownZ]]</f>
        <v>2.8000000000000025E-2</v>
      </c>
    </row>
    <row r="42" spans="1:23" x14ac:dyDescent="0.25">
      <c r="A42" s="36" t="s">
        <v>111</v>
      </c>
      <c r="B42" s="37">
        <v>528526.89099999995</v>
      </c>
      <c r="C42" s="37">
        <v>319407.67599999998</v>
      </c>
      <c r="D42" s="37">
        <v>83.852999999999994</v>
      </c>
      <c r="E42" s="37">
        <v>83.408000000000001</v>
      </c>
      <c r="F42" s="38" t="s">
        <v>152</v>
      </c>
      <c r="G42" s="38">
        <v>-0.44500000000000001</v>
      </c>
      <c r="I42" s="36" t="s">
        <v>111</v>
      </c>
      <c r="J42" s="39">
        <v>528526.89099999995</v>
      </c>
      <c r="K42" s="39">
        <v>319407.67599999998</v>
      </c>
      <c r="L42" s="39">
        <v>83.852999999999994</v>
      </c>
      <c r="M42" s="39">
        <v>83.408000000000001</v>
      </c>
      <c r="N42" s="39" t="s">
        <v>152</v>
      </c>
      <c r="O42" s="39">
        <v>-0.44500000000000001</v>
      </c>
      <c r="Q42" s="36" t="s">
        <v>111</v>
      </c>
      <c r="R42" s="39">
        <v>528526.89099999995</v>
      </c>
      <c r="S42" s="39">
        <v>319407.67599999998</v>
      </c>
      <c r="T42" s="39">
        <v>83.852999999999994</v>
      </c>
      <c r="U42" s="39">
        <v>83.412999999999997</v>
      </c>
      <c r="V42" s="39" t="s">
        <v>152</v>
      </c>
      <c r="W42" s="39">
        <f>Table212[[#This Row],[DEMZ]]-Table212[[#This Row],[KnownZ]]</f>
        <v>-0.43999999999999773</v>
      </c>
    </row>
    <row r="43" spans="1:23" x14ac:dyDescent="0.25">
      <c r="A43" s="36" t="s">
        <v>112</v>
      </c>
      <c r="B43" s="37">
        <v>525508.57200000004</v>
      </c>
      <c r="C43" s="37">
        <v>371197.03200000001</v>
      </c>
      <c r="D43" s="37">
        <v>146.37700000000001</v>
      </c>
      <c r="E43" s="37">
        <v>146.16800000000001</v>
      </c>
      <c r="F43" s="38" t="s">
        <v>152</v>
      </c>
      <c r="G43" s="38">
        <v>-0.20899999999999999</v>
      </c>
      <c r="I43" s="36" t="s">
        <v>112</v>
      </c>
      <c r="J43" s="39">
        <v>525508.57200000004</v>
      </c>
      <c r="K43" s="39">
        <v>371197.03200000001</v>
      </c>
      <c r="L43" s="39">
        <v>146.37700000000001</v>
      </c>
      <c r="M43" s="39">
        <v>146.16800000000001</v>
      </c>
      <c r="N43" s="39" t="s">
        <v>152</v>
      </c>
      <c r="O43" s="39">
        <v>-0.20899999999999999</v>
      </c>
      <c r="Q43" s="36" t="s">
        <v>112</v>
      </c>
      <c r="R43" s="39">
        <v>525508.57200000004</v>
      </c>
      <c r="S43" s="39">
        <v>371197.03200000001</v>
      </c>
      <c r="T43" s="39">
        <v>146.37700000000001</v>
      </c>
      <c r="U43" s="39">
        <v>146.16800000000001</v>
      </c>
      <c r="V43" s="39" t="s">
        <v>152</v>
      </c>
      <c r="W43" s="39">
        <f>Table212[[#This Row],[DEMZ]]-Table212[[#This Row],[KnownZ]]</f>
        <v>-0.20900000000000318</v>
      </c>
    </row>
    <row r="44" spans="1:23" x14ac:dyDescent="0.25">
      <c r="A44" s="36" t="s">
        <v>113</v>
      </c>
      <c r="B44" s="37">
        <v>205301.96</v>
      </c>
      <c r="C44" s="37">
        <v>296893.04800000001</v>
      </c>
      <c r="D44" s="37">
        <v>7.8390000000000004</v>
      </c>
      <c r="E44" s="37">
        <v>7.9459999999999997</v>
      </c>
      <c r="F44" s="38" t="s">
        <v>152</v>
      </c>
      <c r="G44" s="38">
        <v>0.107</v>
      </c>
      <c r="I44" s="36" t="s">
        <v>113</v>
      </c>
      <c r="J44" s="39">
        <v>205301.96</v>
      </c>
      <c r="K44" s="39">
        <v>296893.04800000001</v>
      </c>
      <c r="L44" s="39">
        <v>7.8390000000000004</v>
      </c>
      <c r="M44" s="39">
        <v>7.9459999999999997</v>
      </c>
      <c r="N44" s="39" t="s">
        <v>152</v>
      </c>
      <c r="O44" s="39">
        <v>0.107</v>
      </c>
      <c r="Q44" s="36" t="s">
        <v>113</v>
      </c>
      <c r="R44" s="39">
        <v>205301.96</v>
      </c>
      <c r="S44" s="39">
        <v>296893.04800000001</v>
      </c>
      <c r="T44" s="39">
        <v>7.8390000000000004</v>
      </c>
      <c r="U44" s="39">
        <v>7.9450000000000003</v>
      </c>
      <c r="V44" s="39" t="s">
        <v>152</v>
      </c>
      <c r="W44" s="39">
        <f>Table212[[#This Row],[DEMZ]]-Table212[[#This Row],[KnownZ]]</f>
        <v>0.10599999999999987</v>
      </c>
    </row>
    <row r="45" spans="1:23" x14ac:dyDescent="0.25">
      <c r="A45" s="36" t="s">
        <v>114</v>
      </c>
      <c r="B45" s="37">
        <v>246911.00099999999</v>
      </c>
      <c r="C45" s="37">
        <v>265008</v>
      </c>
      <c r="D45" s="37">
        <v>32.271999999999998</v>
      </c>
      <c r="E45" s="37">
        <v>32.307000000000002</v>
      </c>
      <c r="F45" s="38" t="s">
        <v>152</v>
      </c>
      <c r="G45" s="38">
        <v>3.5000000000000003E-2</v>
      </c>
      <c r="I45" s="36" t="s">
        <v>114</v>
      </c>
      <c r="J45" s="39">
        <v>246911.00099999999</v>
      </c>
      <c r="K45" s="39">
        <v>265008</v>
      </c>
      <c r="L45" s="39">
        <v>32.271999999999998</v>
      </c>
      <c r="M45" s="39">
        <v>32.307000000000002</v>
      </c>
      <c r="N45" s="39" t="s">
        <v>152</v>
      </c>
      <c r="O45" s="39">
        <v>3.5000000000000003E-2</v>
      </c>
      <c r="Q45" s="36" t="s">
        <v>114</v>
      </c>
      <c r="R45" s="39">
        <v>246911.00099999999</v>
      </c>
      <c r="S45" s="39">
        <v>265008</v>
      </c>
      <c r="T45" s="39">
        <v>32.271999999999998</v>
      </c>
      <c r="U45" s="39">
        <v>32.292999999999999</v>
      </c>
      <c r="V45" s="39" t="s">
        <v>152</v>
      </c>
      <c r="W45" s="39">
        <f>Table212[[#This Row],[DEMZ]]-Table212[[#This Row],[KnownZ]]</f>
        <v>2.1000000000000796E-2</v>
      </c>
    </row>
    <row r="46" spans="1:23" x14ac:dyDescent="0.25">
      <c r="A46" s="36" t="s">
        <v>115</v>
      </c>
      <c r="B46" s="37">
        <v>240133.16899999999</v>
      </c>
      <c r="C46" s="37">
        <v>314819.34600000002</v>
      </c>
      <c r="D46" s="37">
        <v>38.929000000000002</v>
      </c>
      <c r="E46" s="37">
        <v>38.723999999999997</v>
      </c>
      <c r="F46" s="38" t="s">
        <v>152</v>
      </c>
      <c r="G46" s="38">
        <v>-0.20499999999999999</v>
      </c>
      <c r="I46" s="36" t="s">
        <v>115</v>
      </c>
      <c r="J46" s="39">
        <v>240133.16899999999</v>
      </c>
      <c r="K46" s="39">
        <v>314819.34600000002</v>
      </c>
      <c r="L46" s="39">
        <v>38.929000000000002</v>
      </c>
      <c r="M46" s="39">
        <v>38.723999999999997</v>
      </c>
      <c r="N46" s="39" t="s">
        <v>152</v>
      </c>
      <c r="O46" s="39">
        <v>-0.20499999999999999</v>
      </c>
      <c r="Q46" s="36" t="s">
        <v>115</v>
      </c>
      <c r="R46" s="39">
        <v>240133.16899999999</v>
      </c>
      <c r="S46" s="39">
        <v>314819.34600000002</v>
      </c>
      <c r="T46" s="39">
        <v>38.929000000000002</v>
      </c>
      <c r="U46" s="39">
        <v>38.770000000000003</v>
      </c>
      <c r="V46" s="39" t="s">
        <v>152</v>
      </c>
      <c r="W46" s="39">
        <f>Table212[[#This Row],[DEMZ]]-Table212[[#This Row],[KnownZ]]</f>
        <v>-0.15899999999999892</v>
      </c>
    </row>
    <row r="47" spans="1:23" x14ac:dyDescent="0.25">
      <c r="A47" s="36" t="s">
        <v>116</v>
      </c>
      <c r="B47" s="37">
        <v>229202.299</v>
      </c>
      <c r="C47" s="37">
        <v>279137.99599999998</v>
      </c>
      <c r="D47" s="37">
        <v>21.914000000000001</v>
      </c>
      <c r="E47" s="37">
        <v>21.524000000000001</v>
      </c>
      <c r="F47" s="38" t="s">
        <v>152</v>
      </c>
      <c r="G47" s="38">
        <v>-0.39</v>
      </c>
      <c r="I47" s="36" t="s">
        <v>116</v>
      </c>
      <c r="J47" s="39">
        <v>229202.299</v>
      </c>
      <c r="K47" s="39">
        <v>279137.99599999998</v>
      </c>
      <c r="L47" s="39">
        <v>21.914000000000001</v>
      </c>
      <c r="M47" s="39">
        <v>21.524000000000001</v>
      </c>
      <c r="N47" s="39" t="s">
        <v>152</v>
      </c>
      <c r="O47" s="39">
        <v>-0.39</v>
      </c>
      <c r="Q47" s="36" t="s">
        <v>116</v>
      </c>
      <c r="R47" s="39">
        <v>229202.299</v>
      </c>
      <c r="S47" s="39">
        <v>279137.99599999998</v>
      </c>
      <c r="T47" s="39">
        <v>21.914000000000001</v>
      </c>
      <c r="U47" s="39">
        <v>21.510999999999999</v>
      </c>
      <c r="V47" s="39" t="s">
        <v>152</v>
      </c>
      <c r="W47" s="39">
        <f>Table212[[#This Row],[DEMZ]]-Table212[[#This Row],[KnownZ]]</f>
        <v>-0.40300000000000225</v>
      </c>
    </row>
    <row r="48" spans="1:23" x14ac:dyDescent="0.25">
      <c r="A48" s="36" t="s">
        <v>117</v>
      </c>
      <c r="B48" s="37">
        <v>284486.72899999999</v>
      </c>
      <c r="C48" s="37">
        <v>253224.136</v>
      </c>
      <c r="D48" s="37">
        <v>125.4</v>
      </c>
      <c r="E48" s="37">
        <v>125.30200000000001</v>
      </c>
      <c r="F48" s="38" t="s">
        <v>152</v>
      </c>
      <c r="G48" s="38">
        <v>-9.8000000000000004E-2</v>
      </c>
      <c r="I48" s="36" t="s">
        <v>117</v>
      </c>
      <c r="J48" s="39">
        <v>284486.72899999999</v>
      </c>
      <c r="K48" s="39">
        <v>253224.136</v>
      </c>
      <c r="L48" s="39">
        <v>125.4</v>
      </c>
      <c r="M48" s="39">
        <v>125.30200000000001</v>
      </c>
      <c r="N48" s="39" t="s">
        <v>152</v>
      </c>
      <c r="O48" s="39">
        <v>-9.8000000000000004E-2</v>
      </c>
      <c r="Q48" s="36" t="s">
        <v>117</v>
      </c>
      <c r="R48" s="39">
        <v>284486.72899999999</v>
      </c>
      <c r="S48" s="39">
        <v>253224.136</v>
      </c>
      <c r="T48" s="39">
        <v>125.4</v>
      </c>
      <c r="U48" s="39">
        <v>125.31</v>
      </c>
      <c r="V48" s="39" t="s">
        <v>152</v>
      </c>
      <c r="W48" s="39">
        <f>Table212[[#This Row],[DEMZ]]-Table212[[#This Row],[KnownZ]]</f>
        <v>-9.0000000000003411E-2</v>
      </c>
    </row>
    <row r="49" spans="1:23" x14ac:dyDescent="0.25">
      <c r="A49" s="36" t="s">
        <v>118</v>
      </c>
      <c r="B49" s="37">
        <v>345197.95199999999</v>
      </c>
      <c r="C49" s="37">
        <v>182032.011</v>
      </c>
      <c r="D49" s="37">
        <v>17.178000000000001</v>
      </c>
      <c r="E49" s="37">
        <v>17.274000000000001</v>
      </c>
      <c r="F49" s="38" t="s">
        <v>152</v>
      </c>
      <c r="G49" s="38">
        <v>9.6000000000000002E-2</v>
      </c>
      <c r="I49" s="36" t="s">
        <v>118</v>
      </c>
      <c r="J49" s="39">
        <v>345197.95199999999</v>
      </c>
      <c r="K49" s="39">
        <v>182032.011</v>
      </c>
      <c r="L49" s="39">
        <v>17.178000000000001</v>
      </c>
      <c r="M49" s="39">
        <v>17.262</v>
      </c>
      <c r="N49" s="39" t="s">
        <v>152</v>
      </c>
      <c r="O49" s="39">
        <v>8.4000000000000005E-2</v>
      </c>
      <c r="Q49" s="36" t="s">
        <v>118</v>
      </c>
      <c r="R49" s="39">
        <v>345197.95199999999</v>
      </c>
      <c r="S49" s="39">
        <v>182032.011</v>
      </c>
      <c r="T49" s="39">
        <v>17.178000000000001</v>
      </c>
      <c r="U49" s="39">
        <v>17.233000000000001</v>
      </c>
      <c r="V49" s="39" t="s">
        <v>152</v>
      </c>
      <c r="W49" s="39">
        <f>Table212[[#This Row],[DEMZ]]-Table212[[#This Row],[KnownZ]]</f>
        <v>5.4999999999999716E-2</v>
      </c>
    </row>
    <row r="50" spans="1:23" x14ac:dyDescent="0.25">
      <c r="A50" s="36" t="s">
        <v>119</v>
      </c>
      <c r="B50" s="37">
        <v>345197.859</v>
      </c>
      <c r="C50" s="37">
        <v>182031.98499999999</v>
      </c>
      <c r="D50" s="37">
        <v>17.236000000000001</v>
      </c>
      <c r="E50" s="37">
        <v>17.268000000000001</v>
      </c>
      <c r="F50" s="38" t="s">
        <v>152</v>
      </c>
      <c r="G50" s="38">
        <v>3.2000000000000001E-2</v>
      </c>
      <c r="I50" s="36" t="s">
        <v>119</v>
      </c>
      <c r="J50" s="39">
        <v>345197.859</v>
      </c>
      <c r="K50" s="39">
        <v>182031.98499999999</v>
      </c>
      <c r="L50" s="39">
        <v>17.236000000000001</v>
      </c>
      <c r="M50" s="39">
        <v>17.263000000000002</v>
      </c>
      <c r="N50" s="39" t="s">
        <v>152</v>
      </c>
      <c r="O50" s="39">
        <v>2.7E-2</v>
      </c>
      <c r="Q50" s="36" t="s">
        <v>119</v>
      </c>
      <c r="R50" s="39">
        <v>345197.859</v>
      </c>
      <c r="S50" s="39">
        <v>182031.98499999999</v>
      </c>
      <c r="T50" s="39">
        <v>17.236000000000001</v>
      </c>
      <c r="U50" s="39">
        <v>17.23</v>
      </c>
      <c r="V50" s="39" t="s">
        <v>152</v>
      </c>
      <c r="W50" s="39">
        <f>Table212[[#This Row],[DEMZ]]-Table212[[#This Row],[KnownZ]]</f>
        <v>-6.0000000000002274E-3</v>
      </c>
    </row>
    <row r="51" spans="1:23" x14ac:dyDescent="0.25">
      <c r="A51" s="36" t="s">
        <v>120</v>
      </c>
      <c r="B51" s="37">
        <v>365974.45600000001</v>
      </c>
      <c r="C51" s="37">
        <v>255204.11600000001</v>
      </c>
      <c r="D51" s="37">
        <v>114.82899999999999</v>
      </c>
      <c r="E51" s="37">
        <v>114.83799999999999</v>
      </c>
      <c r="F51" s="38" t="s">
        <v>152</v>
      </c>
      <c r="G51" s="38">
        <v>8.9999999999999993E-3</v>
      </c>
      <c r="I51" s="36" t="s">
        <v>120</v>
      </c>
      <c r="J51" s="39">
        <v>365974.45600000001</v>
      </c>
      <c r="K51" s="39">
        <v>255204.11600000001</v>
      </c>
      <c r="L51" s="39">
        <v>114.82899999999999</v>
      </c>
      <c r="M51" s="39">
        <v>114.83799999999999</v>
      </c>
      <c r="N51" s="39" t="s">
        <v>152</v>
      </c>
      <c r="O51" s="39">
        <v>8.9999999999999993E-3</v>
      </c>
      <c r="Q51" s="36" t="s">
        <v>120</v>
      </c>
      <c r="R51" s="39">
        <v>365974.45600000001</v>
      </c>
      <c r="S51" s="39">
        <v>255204.11600000001</v>
      </c>
      <c r="T51" s="39">
        <v>114.82899999999999</v>
      </c>
      <c r="U51" s="39">
        <v>114.83799999999999</v>
      </c>
      <c r="V51" s="39" t="s">
        <v>152</v>
      </c>
      <c r="W51" s="39">
        <f>Table212[[#This Row],[DEMZ]]-Table212[[#This Row],[KnownZ]]</f>
        <v>9.0000000000003411E-3</v>
      </c>
    </row>
    <row r="52" spans="1:23" x14ac:dyDescent="0.25">
      <c r="A52" s="36" t="s">
        <v>121</v>
      </c>
      <c r="B52" s="37">
        <v>391260.72100000002</v>
      </c>
      <c r="C52" s="37">
        <v>220930.97200000001</v>
      </c>
      <c r="D52" s="37">
        <v>97.564999999999998</v>
      </c>
      <c r="E52" s="37">
        <v>97.450999999999993</v>
      </c>
      <c r="F52" s="38" t="s">
        <v>152</v>
      </c>
      <c r="G52" s="38">
        <v>-0.114</v>
      </c>
      <c r="I52" s="36" t="s">
        <v>121</v>
      </c>
      <c r="J52" s="39">
        <v>391260.72100000002</v>
      </c>
      <c r="K52" s="39">
        <v>220930.97200000001</v>
      </c>
      <c r="L52" s="39">
        <v>97.564999999999998</v>
      </c>
      <c r="M52" s="39">
        <v>97.450999999999993</v>
      </c>
      <c r="N52" s="39" t="s">
        <v>152</v>
      </c>
      <c r="O52" s="39">
        <v>-0.114</v>
      </c>
      <c r="Q52" s="36" t="s">
        <v>121</v>
      </c>
      <c r="R52" s="39">
        <v>391260.72100000002</v>
      </c>
      <c r="S52" s="39">
        <v>220930.97200000001</v>
      </c>
      <c r="T52" s="39">
        <v>97.564999999999998</v>
      </c>
      <c r="U52" s="39">
        <v>97.474999999999994</v>
      </c>
      <c r="V52" s="39" t="s">
        <v>152</v>
      </c>
      <c r="W52" s="39">
        <f>Table212[[#This Row],[DEMZ]]-Table212[[#This Row],[KnownZ]]</f>
        <v>-9.0000000000003411E-2</v>
      </c>
    </row>
    <row r="53" spans="1:23" x14ac:dyDescent="0.25">
      <c r="A53" s="36" t="s">
        <v>122</v>
      </c>
      <c r="B53" s="37">
        <v>390031.77399999998</v>
      </c>
      <c r="C53" s="37">
        <v>159169.52100000001</v>
      </c>
      <c r="D53" s="37">
        <v>45.26</v>
      </c>
      <c r="E53" s="37">
        <v>45.274999999999999</v>
      </c>
      <c r="F53" s="38" t="s">
        <v>152</v>
      </c>
      <c r="G53" s="38">
        <v>1.4999999999999999E-2</v>
      </c>
      <c r="I53" s="36" t="s">
        <v>122</v>
      </c>
      <c r="J53" s="39">
        <v>390031.77399999998</v>
      </c>
      <c r="K53" s="39">
        <v>159169.52100000001</v>
      </c>
      <c r="L53" s="39">
        <v>45.26</v>
      </c>
      <c r="M53" s="39">
        <v>45.274999999999999</v>
      </c>
      <c r="N53" s="39" t="s">
        <v>152</v>
      </c>
      <c r="O53" s="39">
        <v>1.4999999999999999E-2</v>
      </c>
      <c r="Q53" s="36" t="s">
        <v>122</v>
      </c>
      <c r="R53" s="39">
        <v>390031.77399999998</v>
      </c>
      <c r="S53" s="39">
        <v>159169.52100000001</v>
      </c>
      <c r="T53" s="39">
        <v>45.26</v>
      </c>
      <c r="U53" s="39">
        <v>45.256999999999998</v>
      </c>
      <c r="V53" s="39" t="s">
        <v>152</v>
      </c>
      <c r="W53" s="39">
        <f>Table212[[#This Row],[DEMZ]]-Table212[[#This Row],[KnownZ]]</f>
        <v>-3.0000000000001137E-3</v>
      </c>
    </row>
    <row r="54" spans="1:23" x14ac:dyDescent="0.25">
      <c r="A54" s="36" t="s">
        <v>123</v>
      </c>
      <c r="B54" s="37">
        <v>404492.62199999997</v>
      </c>
      <c r="C54" s="37">
        <v>145481.74799999999</v>
      </c>
      <c r="D54" s="37">
        <v>35.213000000000001</v>
      </c>
      <c r="E54" s="37">
        <v>35.216000000000001</v>
      </c>
      <c r="F54" s="38" t="s">
        <v>152</v>
      </c>
      <c r="G54" s="38">
        <v>3.0000000000000001E-3</v>
      </c>
      <c r="I54" s="36" t="s">
        <v>123</v>
      </c>
      <c r="J54" s="39">
        <v>404492.62199999997</v>
      </c>
      <c r="K54" s="39">
        <v>145481.74799999999</v>
      </c>
      <c r="L54" s="39">
        <v>35.213000000000001</v>
      </c>
      <c r="M54" s="39">
        <v>35.216000000000001</v>
      </c>
      <c r="N54" s="39" t="s">
        <v>152</v>
      </c>
      <c r="O54" s="39">
        <v>3.0000000000000001E-3</v>
      </c>
      <c r="Q54" s="36" t="s">
        <v>123</v>
      </c>
      <c r="R54" s="39">
        <v>404492.62199999997</v>
      </c>
      <c r="S54" s="39">
        <v>145481.74799999999</v>
      </c>
      <c r="T54" s="39">
        <v>35.213000000000001</v>
      </c>
      <c r="U54" s="39">
        <v>35.200000000000003</v>
      </c>
      <c r="V54" s="39" t="s">
        <v>152</v>
      </c>
      <c r="W54" s="39">
        <f>Table212[[#This Row],[DEMZ]]-Table212[[#This Row],[KnownZ]]</f>
        <v>-1.2999999999998124E-2</v>
      </c>
    </row>
    <row r="55" spans="1:23" x14ac:dyDescent="0.25">
      <c r="A55" s="36" t="s">
        <v>124</v>
      </c>
      <c r="B55" s="37">
        <v>464562.64299999998</v>
      </c>
      <c r="C55" s="37">
        <v>177955.07699999999</v>
      </c>
      <c r="D55" s="37">
        <v>7.8730000000000002</v>
      </c>
      <c r="E55" s="37">
        <v>7.8479999999999999</v>
      </c>
      <c r="F55" s="38" t="s">
        <v>152</v>
      </c>
      <c r="G55" s="38">
        <v>-2.5000000000000001E-2</v>
      </c>
      <c r="I55" s="36" t="s">
        <v>124</v>
      </c>
      <c r="J55" s="39">
        <v>464562.64299999998</v>
      </c>
      <c r="K55" s="39">
        <v>177955.07699999999</v>
      </c>
      <c r="L55" s="39">
        <v>7.8730000000000002</v>
      </c>
      <c r="M55" s="39">
        <v>7.8479999999999999</v>
      </c>
      <c r="N55" s="39" t="s">
        <v>152</v>
      </c>
      <c r="O55" s="39">
        <v>-2.5000000000000001E-2</v>
      </c>
      <c r="Q55" s="36" t="s">
        <v>124</v>
      </c>
      <c r="R55" s="39">
        <v>464562.64299999998</v>
      </c>
      <c r="S55" s="39">
        <v>177955.07699999999</v>
      </c>
      <c r="T55" s="39">
        <v>7.8730000000000002</v>
      </c>
      <c r="U55" s="39">
        <v>7.843</v>
      </c>
      <c r="V55" s="39" t="s">
        <v>152</v>
      </c>
      <c r="W55" s="39">
        <f>Table212[[#This Row],[DEMZ]]-Table212[[#This Row],[KnownZ]]</f>
        <v>-3.0000000000000249E-2</v>
      </c>
    </row>
    <row r="56" spans="1:23" x14ac:dyDescent="0.25">
      <c r="A56" s="36" t="s">
        <v>125</v>
      </c>
      <c r="B56" s="37">
        <v>286416.72600000002</v>
      </c>
      <c r="C56" s="37">
        <v>286093.97700000001</v>
      </c>
      <c r="D56" s="37">
        <v>134.50299999999999</v>
      </c>
      <c r="E56" s="37">
        <v>134.29300000000001</v>
      </c>
      <c r="F56" s="38" t="s">
        <v>152</v>
      </c>
      <c r="G56" s="38">
        <v>-0.21</v>
      </c>
      <c r="I56" s="36" t="s">
        <v>125</v>
      </c>
      <c r="J56" s="39">
        <v>286416.72600000002</v>
      </c>
      <c r="K56" s="39">
        <v>286093.97700000001</v>
      </c>
      <c r="L56" s="39">
        <v>134.50299999999999</v>
      </c>
      <c r="M56" s="39">
        <v>134.29300000000001</v>
      </c>
      <c r="N56" s="39" t="s">
        <v>152</v>
      </c>
      <c r="O56" s="39">
        <v>-0.21</v>
      </c>
      <c r="Q56" s="36" t="s">
        <v>125</v>
      </c>
      <c r="R56" s="39">
        <v>286416.72600000002</v>
      </c>
      <c r="S56" s="39">
        <v>286093.97700000001</v>
      </c>
      <c r="T56" s="39">
        <v>134.50299999999999</v>
      </c>
      <c r="U56" s="39">
        <v>134.28899999999999</v>
      </c>
      <c r="V56" s="39" t="s">
        <v>152</v>
      </c>
      <c r="W56" s="39">
        <f>Table212[[#This Row],[DEMZ]]-Table212[[#This Row],[KnownZ]]</f>
        <v>-0.21399999999999864</v>
      </c>
    </row>
    <row r="57" spans="1:23" x14ac:dyDescent="0.25">
      <c r="A57" s="36" t="s">
        <v>126</v>
      </c>
      <c r="B57" s="37">
        <v>542134.152</v>
      </c>
      <c r="C57" s="37">
        <v>387013.73499999999</v>
      </c>
      <c r="D57" s="37">
        <v>86.033000000000001</v>
      </c>
      <c r="E57" s="37">
        <v>85.897999999999996</v>
      </c>
      <c r="F57" s="38" t="s">
        <v>152</v>
      </c>
      <c r="G57" s="38">
        <v>-0.13500000000000001</v>
      </c>
      <c r="I57" s="36" t="s">
        <v>126</v>
      </c>
      <c r="J57" s="39">
        <v>542134.152</v>
      </c>
      <c r="K57" s="39">
        <v>387013.73499999999</v>
      </c>
      <c r="L57" s="39">
        <v>86.033000000000001</v>
      </c>
      <c r="M57" s="39">
        <v>85.897999999999996</v>
      </c>
      <c r="N57" s="39" t="s">
        <v>152</v>
      </c>
      <c r="O57" s="39">
        <v>-0.13500000000000001</v>
      </c>
      <c r="Q57" s="36" t="s">
        <v>126</v>
      </c>
      <c r="R57" s="39">
        <v>542134.152</v>
      </c>
      <c r="S57" s="39">
        <v>387013.73499999999</v>
      </c>
      <c r="T57" s="39">
        <v>86.033000000000001</v>
      </c>
      <c r="U57" s="39">
        <v>85.924999999999997</v>
      </c>
      <c r="V57" s="39" t="s">
        <v>152</v>
      </c>
      <c r="W57" s="39">
        <f>Table212[[#This Row],[DEMZ]]-Table212[[#This Row],[KnownZ]]</f>
        <v>-0.10800000000000409</v>
      </c>
    </row>
    <row r="58" spans="1:23" x14ac:dyDescent="0.25">
      <c r="A58" s="36" t="s">
        <v>127</v>
      </c>
      <c r="B58" s="37">
        <v>378185.87400000001</v>
      </c>
      <c r="C58" s="37">
        <v>78465.925000000003</v>
      </c>
      <c r="D58" s="37">
        <v>15.087</v>
      </c>
      <c r="E58" s="37">
        <v>15.148999999999999</v>
      </c>
      <c r="F58" s="38" t="s">
        <v>152</v>
      </c>
      <c r="G58" s="38">
        <v>6.2E-2</v>
      </c>
      <c r="I58" s="36" t="s">
        <v>127</v>
      </c>
      <c r="J58" s="39">
        <v>378185.87400000001</v>
      </c>
      <c r="K58" s="39">
        <v>78465.925000000003</v>
      </c>
      <c r="L58" s="39">
        <v>15.087</v>
      </c>
      <c r="M58" s="39">
        <v>15.148999999999999</v>
      </c>
      <c r="N58" s="39" t="s">
        <v>152</v>
      </c>
      <c r="O58" s="39">
        <v>6.2E-2</v>
      </c>
      <c r="Q58" s="36" t="s">
        <v>127</v>
      </c>
      <c r="R58" s="39">
        <v>378185.87400000001</v>
      </c>
      <c r="S58" s="39">
        <v>78465.925000000003</v>
      </c>
      <c r="T58" s="39">
        <v>15.087</v>
      </c>
      <c r="U58" s="39">
        <v>15.138</v>
      </c>
      <c r="V58" s="39" t="s">
        <v>152</v>
      </c>
      <c r="W58" s="39">
        <f>Table212[[#This Row],[DEMZ]]-Table212[[#This Row],[KnownZ]]</f>
        <v>5.1000000000000156E-2</v>
      </c>
    </row>
    <row r="59" spans="1:23" x14ac:dyDescent="0.25">
      <c r="A59" s="36" t="s">
        <v>128</v>
      </c>
      <c r="B59" s="37">
        <v>463917.62400000001</v>
      </c>
      <c r="C59" s="37">
        <v>246647.296</v>
      </c>
      <c r="D59" s="37">
        <v>65.447999999999993</v>
      </c>
      <c r="E59" s="37">
        <v>65.534000000000006</v>
      </c>
      <c r="F59" s="38" t="s">
        <v>152</v>
      </c>
      <c r="G59" s="38">
        <v>8.5999999999999993E-2</v>
      </c>
      <c r="I59" s="36" t="s">
        <v>128</v>
      </c>
      <c r="J59" s="39">
        <v>463917.62400000001</v>
      </c>
      <c r="K59" s="39">
        <v>246647.296</v>
      </c>
      <c r="L59" s="39">
        <v>65.447999999999993</v>
      </c>
      <c r="M59" s="39">
        <v>65.534000000000006</v>
      </c>
      <c r="N59" s="39" t="s">
        <v>152</v>
      </c>
      <c r="O59" s="39">
        <v>8.5999999999999993E-2</v>
      </c>
      <c r="Q59" s="36" t="s">
        <v>128</v>
      </c>
      <c r="R59" s="39">
        <v>463917.62400000001</v>
      </c>
      <c r="S59" s="39">
        <v>246647.296</v>
      </c>
      <c r="T59" s="39">
        <v>65.447999999999993</v>
      </c>
      <c r="U59" s="39">
        <v>65.548000000000002</v>
      </c>
      <c r="V59" s="39" t="s">
        <v>152</v>
      </c>
      <c r="W59" s="39">
        <f>Table212[[#This Row],[DEMZ]]-Table212[[#This Row],[KnownZ]]</f>
        <v>0.10000000000000853</v>
      </c>
    </row>
    <row r="60" spans="1:23" x14ac:dyDescent="0.25">
      <c r="A60" s="36" t="s">
        <v>129</v>
      </c>
      <c r="B60" s="37">
        <v>462124.38900000002</v>
      </c>
      <c r="C60" s="37">
        <v>276595.12199999997</v>
      </c>
      <c r="D60" s="37">
        <v>21.853000000000002</v>
      </c>
      <c r="E60" s="37">
        <v>22.042000000000002</v>
      </c>
      <c r="F60" s="38" t="s">
        <v>152</v>
      </c>
      <c r="G60" s="38">
        <v>0.189</v>
      </c>
      <c r="I60" s="36" t="s">
        <v>129</v>
      </c>
      <c r="J60" s="39">
        <v>462124.38900000002</v>
      </c>
      <c r="K60" s="39">
        <v>276595.12199999997</v>
      </c>
      <c r="L60" s="39">
        <v>21.853000000000002</v>
      </c>
      <c r="M60" s="39">
        <v>22.042000000000002</v>
      </c>
      <c r="N60" s="39" t="s">
        <v>152</v>
      </c>
      <c r="O60" s="39">
        <v>0.189</v>
      </c>
      <c r="Q60" s="36" t="s">
        <v>129</v>
      </c>
      <c r="R60" s="39">
        <v>462124.38900000002</v>
      </c>
      <c r="S60" s="39">
        <v>276595.12199999997</v>
      </c>
      <c r="T60" s="39">
        <v>21.853000000000002</v>
      </c>
      <c r="U60" s="39">
        <v>22.036999999999999</v>
      </c>
      <c r="V60" s="39" t="s">
        <v>152</v>
      </c>
      <c r="W60" s="39">
        <f>Table212[[#This Row],[DEMZ]]-Table212[[#This Row],[KnownZ]]</f>
        <v>0.1839999999999975</v>
      </c>
    </row>
    <row r="61" spans="1:23" x14ac:dyDescent="0.25">
      <c r="A61" s="36" t="s">
        <v>130</v>
      </c>
      <c r="B61" s="37">
        <v>558819.39800000004</v>
      </c>
      <c r="C61" s="37">
        <v>410170.41899999999</v>
      </c>
      <c r="D61" s="37">
        <v>40.798000000000002</v>
      </c>
      <c r="E61" s="37">
        <v>40.628</v>
      </c>
      <c r="F61" s="38" t="s">
        <v>152</v>
      </c>
      <c r="G61" s="38">
        <v>-0.17</v>
      </c>
      <c r="I61" s="36" t="s">
        <v>130</v>
      </c>
      <c r="J61" s="39">
        <v>558819.39800000004</v>
      </c>
      <c r="K61" s="39">
        <v>410170.41899999999</v>
      </c>
      <c r="L61" s="39">
        <v>40.798000000000002</v>
      </c>
      <c r="M61" s="39">
        <v>40.628</v>
      </c>
      <c r="N61" s="39" t="s">
        <v>152</v>
      </c>
      <c r="O61" s="39">
        <v>-0.17</v>
      </c>
      <c r="Q61" s="36" t="s">
        <v>130</v>
      </c>
      <c r="R61" s="39">
        <v>558819.39800000004</v>
      </c>
      <c r="S61" s="39">
        <v>410170.41899999999</v>
      </c>
      <c r="T61" s="39">
        <v>40.798000000000002</v>
      </c>
      <c r="U61" s="39">
        <v>40.607999999999997</v>
      </c>
      <c r="V61" s="39" t="s">
        <v>152</v>
      </c>
      <c r="W61" s="39">
        <f>Table212[[#This Row],[DEMZ]]-Table212[[#This Row],[KnownZ]]</f>
        <v>-0.19000000000000483</v>
      </c>
    </row>
    <row r="62" spans="1:23" x14ac:dyDescent="0.25">
      <c r="A62" s="36" t="s">
        <v>131</v>
      </c>
      <c r="B62" s="37">
        <v>418797.91</v>
      </c>
      <c r="C62" s="37">
        <v>216572.81099999999</v>
      </c>
      <c r="D62" s="37">
        <v>50.514000000000003</v>
      </c>
      <c r="E62" s="37">
        <v>50.558999999999997</v>
      </c>
      <c r="F62" s="38" t="s">
        <v>152</v>
      </c>
      <c r="G62" s="38">
        <v>4.4999999999999998E-2</v>
      </c>
      <c r="I62" s="36" t="s">
        <v>131</v>
      </c>
      <c r="J62" s="39">
        <v>418797.91</v>
      </c>
      <c r="K62" s="39">
        <v>216572.81099999999</v>
      </c>
      <c r="L62" s="39">
        <v>50.514000000000003</v>
      </c>
      <c r="M62" s="39">
        <v>50.558999999999997</v>
      </c>
      <c r="N62" s="39" t="s">
        <v>152</v>
      </c>
      <c r="O62" s="39">
        <v>4.4999999999999998E-2</v>
      </c>
      <c r="Q62" s="36" t="s">
        <v>131</v>
      </c>
      <c r="R62" s="39">
        <v>418797.91</v>
      </c>
      <c r="S62" s="39">
        <v>216572.81099999999</v>
      </c>
      <c r="T62" s="39">
        <v>50.514000000000003</v>
      </c>
      <c r="U62" s="39">
        <v>50.567999999999998</v>
      </c>
      <c r="V62" s="39" t="s">
        <v>152</v>
      </c>
      <c r="W62" s="39">
        <f>Table212[[#This Row],[DEMZ]]-Table212[[#This Row],[KnownZ]]</f>
        <v>5.3999999999994941E-2</v>
      </c>
    </row>
    <row r="63" spans="1:23" x14ac:dyDescent="0.25">
      <c r="A63" s="36" t="s">
        <v>132</v>
      </c>
      <c r="B63" s="37">
        <v>317471.45699999999</v>
      </c>
      <c r="C63" s="37">
        <v>249197.56</v>
      </c>
      <c r="D63" s="37">
        <v>95.861000000000004</v>
      </c>
      <c r="E63" s="37">
        <v>95.635999999999996</v>
      </c>
      <c r="F63" s="38" t="s">
        <v>152</v>
      </c>
      <c r="G63" s="38">
        <v>-0.22500000000000001</v>
      </c>
      <c r="I63" s="36" t="s">
        <v>132</v>
      </c>
      <c r="J63" s="39">
        <v>317471.45699999999</v>
      </c>
      <c r="K63" s="39">
        <v>249197.56</v>
      </c>
      <c r="L63" s="39">
        <v>95.861000000000004</v>
      </c>
      <c r="M63" s="39">
        <v>95.635999999999996</v>
      </c>
      <c r="N63" s="39" t="s">
        <v>152</v>
      </c>
      <c r="O63" s="39">
        <v>-0.22500000000000001</v>
      </c>
      <c r="Q63" s="36" t="s">
        <v>132</v>
      </c>
      <c r="R63" s="39">
        <v>317471.45699999999</v>
      </c>
      <c r="S63" s="39">
        <v>249197.56</v>
      </c>
      <c r="T63" s="39">
        <v>95.861000000000004</v>
      </c>
      <c r="U63" s="39">
        <v>95.641000000000005</v>
      </c>
      <c r="V63" s="39" t="s">
        <v>152</v>
      </c>
      <c r="W63" s="39">
        <f>Table212[[#This Row],[DEMZ]]-Table212[[#This Row],[KnownZ]]</f>
        <v>-0.21999999999999886</v>
      </c>
    </row>
    <row r="64" spans="1:23" x14ac:dyDescent="0.25">
      <c r="A64" s="36" t="s">
        <v>133</v>
      </c>
      <c r="B64" s="37">
        <v>400302.64799999999</v>
      </c>
      <c r="C64" s="37">
        <v>198386.712</v>
      </c>
      <c r="D64" s="37">
        <v>80.328999999999994</v>
      </c>
      <c r="E64" s="37">
        <v>80.283000000000001</v>
      </c>
      <c r="F64" s="38" t="s">
        <v>152</v>
      </c>
      <c r="G64" s="38">
        <v>-4.5999999999999999E-2</v>
      </c>
      <c r="I64" s="36" t="s">
        <v>133</v>
      </c>
      <c r="J64" s="39">
        <v>400302.64799999999</v>
      </c>
      <c r="K64" s="39">
        <v>198386.712</v>
      </c>
      <c r="L64" s="39">
        <v>80.328999999999994</v>
      </c>
      <c r="M64" s="39">
        <v>80.283000000000001</v>
      </c>
      <c r="N64" s="39" t="s">
        <v>152</v>
      </c>
      <c r="O64" s="39">
        <v>-4.5999999999999999E-2</v>
      </c>
      <c r="Q64" s="36" t="s">
        <v>133</v>
      </c>
      <c r="R64" s="39">
        <v>400302.64799999999</v>
      </c>
      <c r="S64" s="39">
        <v>198386.712</v>
      </c>
      <c r="T64" s="39">
        <v>80.328999999999994</v>
      </c>
      <c r="U64" s="39">
        <v>80.278000000000006</v>
      </c>
      <c r="V64" s="39" t="s">
        <v>152</v>
      </c>
      <c r="W64" s="39">
        <f>Table212[[#This Row],[DEMZ]]-Table212[[#This Row],[KnownZ]]</f>
        <v>-5.0999999999987722E-2</v>
      </c>
    </row>
    <row r="65" spans="1:23" x14ac:dyDescent="0.25">
      <c r="A65" s="36" t="s">
        <v>134</v>
      </c>
      <c r="B65" s="37">
        <v>253936.111</v>
      </c>
      <c r="C65" s="37">
        <v>226953.16500000001</v>
      </c>
      <c r="D65" s="37">
        <v>102.42400000000001</v>
      </c>
      <c r="E65" s="37">
        <v>102.242</v>
      </c>
      <c r="F65" s="38" t="s">
        <v>152</v>
      </c>
      <c r="G65" s="38">
        <v>-0.182</v>
      </c>
      <c r="I65" s="36" t="s">
        <v>134</v>
      </c>
      <c r="J65" s="39">
        <v>253936.111</v>
      </c>
      <c r="K65" s="39">
        <v>226953.16500000001</v>
      </c>
      <c r="L65" s="39">
        <v>102.42400000000001</v>
      </c>
      <c r="M65" s="39">
        <v>102.242</v>
      </c>
      <c r="N65" s="39" t="s">
        <v>152</v>
      </c>
      <c r="O65" s="39">
        <v>-0.182</v>
      </c>
      <c r="Q65" s="36" t="s">
        <v>134</v>
      </c>
      <c r="R65" s="39">
        <v>253936.111</v>
      </c>
      <c r="S65" s="39">
        <v>226953.16500000001</v>
      </c>
      <c r="T65" s="39">
        <v>102.42400000000001</v>
      </c>
      <c r="U65" s="39">
        <v>102.25700000000001</v>
      </c>
      <c r="V65" s="39" t="s">
        <v>152</v>
      </c>
      <c r="W65" s="39">
        <f>Table212[[#This Row],[DEMZ]]-Table212[[#This Row],[KnownZ]]</f>
        <v>-0.16700000000000159</v>
      </c>
    </row>
    <row r="66" spans="1:23" x14ac:dyDescent="0.25">
      <c r="A66" s="36" t="s">
        <v>135</v>
      </c>
      <c r="B66" s="37">
        <v>459784.09100000001</v>
      </c>
      <c r="C66" s="37">
        <v>152767.65299999999</v>
      </c>
      <c r="D66" s="37">
        <v>6.1079999999999997</v>
      </c>
      <c r="E66" s="37">
        <v>6.0709999999999997</v>
      </c>
      <c r="F66" s="38" t="s">
        <v>152</v>
      </c>
      <c r="G66" s="38">
        <v>-3.6999999999999998E-2</v>
      </c>
      <c r="I66" s="36" t="s">
        <v>135</v>
      </c>
      <c r="J66" s="39">
        <v>459784.09100000001</v>
      </c>
      <c r="K66" s="39">
        <v>152767.65299999999</v>
      </c>
      <c r="L66" s="39">
        <v>6.1079999999999997</v>
      </c>
      <c r="M66" s="39">
        <v>6.0709999999999997</v>
      </c>
      <c r="N66" s="39" t="s">
        <v>152</v>
      </c>
      <c r="O66" s="39">
        <v>-3.6999999999999998E-2</v>
      </c>
      <c r="Q66" s="36" t="s">
        <v>135</v>
      </c>
      <c r="R66" s="39">
        <v>459784.09100000001</v>
      </c>
      <c r="S66" s="39">
        <v>152767.65299999999</v>
      </c>
      <c r="T66" s="39">
        <v>6.1079999999999997</v>
      </c>
      <c r="U66" s="39">
        <v>6.085</v>
      </c>
      <c r="V66" s="39" t="s">
        <v>152</v>
      </c>
      <c r="W66" s="39">
        <f>Table212[[#This Row],[DEMZ]]-Table212[[#This Row],[KnownZ]]</f>
        <v>-2.2999999999999687E-2</v>
      </c>
    </row>
    <row r="67" spans="1:23" x14ac:dyDescent="0.25">
      <c r="A67" s="36" t="s">
        <v>136</v>
      </c>
      <c r="B67" s="37">
        <v>456597.98</v>
      </c>
      <c r="C67" s="37">
        <v>195508.41899999999</v>
      </c>
      <c r="D67" s="37">
        <v>49.552</v>
      </c>
      <c r="E67" s="37">
        <v>49.68</v>
      </c>
      <c r="F67" s="38" t="s">
        <v>152</v>
      </c>
      <c r="G67" s="38">
        <v>0.128</v>
      </c>
      <c r="I67" s="36" t="s">
        <v>136</v>
      </c>
      <c r="J67" s="39">
        <v>456597.98</v>
      </c>
      <c r="K67" s="39">
        <v>195508.41899999999</v>
      </c>
      <c r="L67" s="39">
        <v>49.552</v>
      </c>
      <c r="M67" s="39">
        <v>49.68</v>
      </c>
      <c r="N67" s="39" t="s">
        <v>152</v>
      </c>
      <c r="O67" s="39">
        <v>0.128</v>
      </c>
      <c r="Q67" s="36" t="s">
        <v>136</v>
      </c>
      <c r="R67" s="39">
        <v>456597.98</v>
      </c>
      <c r="S67" s="39">
        <v>195508.41899999999</v>
      </c>
      <c r="T67" s="39">
        <v>49.552</v>
      </c>
      <c r="U67" s="39">
        <v>49.628</v>
      </c>
      <c r="V67" s="39" t="s">
        <v>152</v>
      </c>
      <c r="W67" s="39">
        <f>Table212[[#This Row],[DEMZ]]-Table212[[#This Row],[KnownZ]]</f>
        <v>7.6000000000000512E-2</v>
      </c>
    </row>
    <row r="68" spans="1:23" x14ac:dyDescent="0.25">
      <c r="A68" s="36" t="s">
        <v>137</v>
      </c>
      <c r="B68" s="37">
        <v>317264.8</v>
      </c>
      <c r="C68" s="37">
        <v>219430.43599999999</v>
      </c>
      <c r="D68" s="37">
        <v>63.454000000000001</v>
      </c>
      <c r="E68" s="37">
        <v>63.561999999999998</v>
      </c>
      <c r="F68" s="38" t="s">
        <v>152</v>
      </c>
      <c r="G68" s="38">
        <v>0.108</v>
      </c>
      <c r="I68" s="36" t="s">
        <v>137</v>
      </c>
      <c r="J68" s="39">
        <v>317264.8</v>
      </c>
      <c r="K68" s="39">
        <v>219430.43599999999</v>
      </c>
      <c r="L68" s="39">
        <v>63.454000000000001</v>
      </c>
      <c r="M68" s="39">
        <v>63.616</v>
      </c>
      <c r="N68" s="39" t="s">
        <v>152</v>
      </c>
      <c r="O68" s="39">
        <v>0.16200000000000001</v>
      </c>
      <c r="Q68" s="36" t="s">
        <v>137</v>
      </c>
      <c r="R68" s="39">
        <v>317264.8</v>
      </c>
      <c r="S68" s="39">
        <v>219430.43599999999</v>
      </c>
      <c r="T68" s="39">
        <v>63.454000000000001</v>
      </c>
      <c r="U68" s="39">
        <v>63.619</v>
      </c>
      <c r="V68" s="39" t="s">
        <v>152</v>
      </c>
      <c r="W68" s="39">
        <f>Table212[[#This Row],[DEMZ]]-Table212[[#This Row],[KnownZ]]</f>
        <v>0.16499999999999915</v>
      </c>
    </row>
    <row r="69" spans="1:23" x14ac:dyDescent="0.25">
      <c r="A69" s="36" t="s">
        <v>138</v>
      </c>
      <c r="B69" s="37">
        <v>397415.64799999999</v>
      </c>
      <c r="C69" s="37">
        <v>50896.758999999998</v>
      </c>
      <c r="D69" s="37">
        <v>8.6519999999999992</v>
      </c>
      <c r="E69" s="37">
        <v>8.7810000000000006</v>
      </c>
      <c r="F69" s="38" t="s">
        <v>152</v>
      </c>
      <c r="G69" s="38">
        <v>0.129</v>
      </c>
      <c r="I69" s="36" t="s">
        <v>138</v>
      </c>
      <c r="J69" s="39">
        <v>397415.64799999999</v>
      </c>
      <c r="K69" s="39">
        <v>50896.758999999998</v>
      </c>
      <c r="L69" s="39">
        <v>8.6519999999999992</v>
      </c>
      <c r="M69" s="39">
        <v>8.7810000000000006</v>
      </c>
      <c r="N69" s="39" t="s">
        <v>152</v>
      </c>
      <c r="O69" s="39">
        <v>0.129</v>
      </c>
      <c r="Q69" s="36" t="s">
        <v>138</v>
      </c>
      <c r="R69" s="39">
        <v>397415.64799999999</v>
      </c>
      <c r="S69" s="39">
        <v>50896.758999999998</v>
      </c>
      <c r="T69" s="39">
        <v>8.6519999999999992</v>
      </c>
      <c r="U69" s="39">
        <v>8.7629999999999999</v>
      </c>
      <c r="V69" s="39" t="s">
        <v>152</v>
      </c>
      <c r="W69" s="39">
        <f>Table212[[#This Row],[DEMZ]]-Table212[[#This Row],[KnownZ]]</f>
        <v>0.11100000000000065</v>
      </c>
    </row>
    <row r="70" spans="1:23" x14ac:dyDescent="0.25">
      <c r="A70" s="36" t="s">
        <v>139</v>
      </c>
      <c r="B70" s="37">
        <v>401394.90100000001</v>
      </c>
      <c r="C70" s="37">
        <v>90232.842000000004</v>
      </c>
      <c r="D70" s="37">
        <v>12.555999999999999</v>
      </c>
      <c r="E70" s="37">
        <v>12.574999999999999</v>
      </c>
      <c r="F70" s="38" t="s">
        <v>152</v>
      </c>
      <c r="G70" s="38">
        <v>1.9E-2</v>
      </c>
      <c r="I70" s="36" t="s">
        <v>139</v>
      </c>
      <c r="J70" s="39">
        <v>401394.90100000001</v>
      </c>
      <c r="K70" s="39">
        <v>90232.842000000004</v>
      </c>
      <c r="L70" s="39">
        <v>12.555999999999999</v>
      </c>
      <c r="M70" s="39">
        <v>12.452999999999999</v>
      </c>
      <c r="N70" s="39" t="s">
        <v>152</v>
      </c>
      <c r="O70" s="39">
        <v>-0.10299999999999999</v>
      </c>
      <c r="Q70" s="36" t="s">
        <v>139</v>
      </c>
      <c r="R70" s="39">
        <v>401394.90100000001</v>
      </c>
      <c r="S70" s="39">
        <v>90232.842000000004</v>
      </c>
      <c r="T70" s="39">
        <v>12.555999999999999</v>
      </c>
      <c r="U70" s="39">
        <v>12.459</v>
      </c>
      <c r="V70" s="39" t="s">
        <v>152</v>
      </c>
      <c r="W70" s="39">
        <f>Table212[[#This Row],[DEMZ]]-Table212[[#This Row],[KnownZ]]</f>
        <v>-9.6999999999999531E-2</v>
      </c>
    </row>
    <row r="71" spans="1:23" x14ac:dyDescent="0.25">
      <c r="A71" s="36" t="s">
        <v>140</v>
      </c>
      <c r="B71" s="37">
        <v>439448.94500000001</v>
      </c>
      <c r="C71" s="37">
        <v>141911.99600000001</v>
      </c>
      <c r="D71" s="37">
        <v>16.977</v>
      </c>
      <c r="E71" s="37">
        <v>16.885000000000002</v>
      </c>
      <c r="F71" s="38" t="s">
        <v>152</v>
      </c>
      <c r="G71" s="38">
        <v>-9.1999999999999998E-2</v>
      </c>
      <c r="I71" s="36" t="s">
        <v>140</v>
      </c>
      <c r="J71" s="39">
        <v>439448.94500000001</v>
      </c>
      <c r="K71" s="39">
        <v>141911.99600000001</v>
      </c>
      <c r="L71" s="39">
        <v>16.977</v>
      </c>
      <c r="M71" s="39">
        <v>16.885000000000002</v>
      </c>
      <c r="N71" s="39" t="s">
        <v>152</v>
      </c>
      <c r="O71" s="39">
        <v>-9.1999999999999998E-2</v>
      </c>
      <c r="Q71" s="36" t="s">
        <v>140</v>
      </c>
      <c r="R71" s="39">
        <v>439448.94500000001</v>
      </c>
      <c r="S71" s="39">
        <v>141911.99600000001</v>
      </c>
      <c r="T71" s="39">
        <v>16.977</v>
      </c>
      <c r="U71" s="39">
        <v>16.864000000000001</v>
      </c>
      <c r="V71" s="39" t="s">
        <v>152</v>
      </c>
      <c r="W71" s="39">
        <f>Table212[[#This Row],[DEMZ]]-Table212[[#This Row],[KnownZ]]</f>
        <v>-0.11299999999999955</v>
      </c>
    </row>
    <row r="72" spans="1:23" x14ac:dyDescent="0.25">
      <c r="A72" s="36" t="s">
        <v>141</v>
      </c>
      <c r="B72" s="37">
        <v>486081.59499999997</v>
      </c>
      <c r="C72" s="37">
        <v>203153.45800000001</v>
      </c>
      <c r="D72" s="37">
        <v>29.734999999999999</v>
      </c>
      <c r="E72" s="37">
        <v>29.873999999999999</v>
      </c>
      <c r="F72" s="38" t="s">
        <v>152</v>
      </c>
      <c r="G72" s="38">
        <v>0.13900000000000001</v>
      </c>
      <c r="I72" s="36" t="s">
        <v>141</v>
      </c>
      <c r="J72" s="39">
        <v>486081.59499999997</v>
      </c>
      <c r="K72" s="39">
        <v>203153.45800000001</v>
      </c>
      <c r="L72" s="39">
        <v>29.734999999999999</v>
      </c>
      <c r="M72" s="39">
        <v>29.873999999999999</v>
      </c>
      <c r="N72" s="39" t="s">
        <v>152</v>
      </c>
      <c r="O72" s="39">
        <v>0.13900000000000001</v>
      </c>
      <c r="Q72" s="36" t="s">
        <v>141</v>
      </c>
      <c r="R72" s="39">
        <v>486081.59499999997</v>
      </c>
      <c r="S72" s="39">
        <v>203153.45800000001</v>
      </c>
      <c r="T72" s="39">
        <v>29.734999999999999</v>
      </c>
      <c r="U72" s="39">
        <v>29.844999999999999</v>
      </c>
      <c r="V72" s="39" t="s">
        <v>152</v>
      </c>
      <c r="W72" s="39">
        <f>Table212[[#This Row],[DEMZ]]-Table212[[#This Row],[KnownZ]]</f>
        <v>0.10999999999999943</v>
      </c>
    </row>
    <row r="73" spans="1:23" x14ac:dyDescent="0.25">
      <c r="A73" s="36" t="s">
        <v>142</v>
      </c>
      <c r="B73" s="37">
        <v>273713.49099999998</v>
      </c>
      <c r="C73" s="37">
        <v>268501.69199999998</v>
      </c>
      <c r="D73" s="37">
        <v>126.432</v>
      </c>
      <c r="E73" s="37">
        <v>126.41200000000001</v>
      </c>
      <c r="F73" s="38" t="s">
        <v>152</v>
      </c>
      <c r="G73" s="38">
        <v>-0.02</v>
      </c>
      <c r="I73" s="36" t="s">
        <v>142</v>
      </c>
      <c r="J73" s="39">
        <v>273713.49099999998</v>
      </c>
      <c r="K73" s="39">
        <v>268501.69199999998</v>
      </c>
      <c r="L73" s="39">
        <v>126.432</v>
      </c>
      <c r="M73" s="39">
        <v>126.41200000000001</v>
      </c>
      <c r="N73" s="39" t="s">
        <v>152</v>
      </c>
      <c r="O73" s="39">
        <v>-0.02</v>
      </c>
      <c r="Q73" s="36" t="s">
        <v>142</v>
      </c>
      <c r="R73" s="39">
        <v>273713.49099999998</v>
      </c>
      <c r="S73" s="39">
        <v>268501.69199999998</v>
      </c>
      <c r="T73" s="39">
        <v>126.432</v>
      </c>
      <c r="U73" s="39">
        <v>126.40300000000001</v>
      </c>
      <c r="V73" s="39" t="s">
        <v>152</v>
      </c>
      <c r="W73" s="39">
        <f>Table212[[#This Row],[DEMZ]]-Table212[[#This Row],[KnownZ]]</f>
        <v>-2.8999999999996362E-2</v>
      </c>
    </row>
    <row r="74" spans="1:23" x14ac:dyDescent="0.25">
      <c r="A74" s="36" t="s">
        <v>143</v>
      </c>
      <c r="B74" s="37">
        <v>303868.54499999998</v>
      </c>
      <c r="C74" s="37">
        <v>169242.66500000001</v>
      </c>
      <c r="D74" s="37">
        <v>9.5660000000000007</v>
      </c>
      <c r="E74" s="37">
        <v>9.7420000000000009</v>
      </c>
      <c r="F74" s="38" t="s">
        <v>152</v>
      </c>
      <c r="G74" s="38">
        <v>0.17599999999999999</v>
      </c>
      <c r="I74" s="36" t="s">
        <v>143</v>
      </c>
      <c r="J74" s="39">
        <v>303868.54499999998</v>
      </c>
      <c r="K74" s="39">
        <v>169242.66500000001</v>
      </c>
      <c r="L74" s="39">
        <v>9.5660000000000007</v>
      </c>
      <c r="M74" s="39">
        <v>9.7420000000000009</v>
      </c>
      <c r="N74" s="39" t="s">
        <v>152</v>
      </c>
      <c r="O74" s="39">
        <v>0.17599999999999999</v>
      </c>
      <c r="Q74" s="36" t="s">
        <v>143</v>
      </c>
      <c r="R74" s="39">
        <v>303868.54499999998</v>
      </c>
      <c r="S74" s="39">
        <v>169242.66500000001</v>
      </c>
      <c r="T74" s="39">
        <v>9.5660000000000007</v>
      </c>
      <c r="U74" s="39">
        <v>9.6989999999999998</v>
      </c>
      <c r="V74" s="39" t="s">
        <v>152</v>
      </c>
      <c r="W74" s="39">
        <f>Table212[[#This Row],[DEMZ]]-Table212[[#This Row],[KnownZ]]</f>
        <v>0.13299999999999912</v>
      </c>
    </row>
    <row r="75" spans="1:23" x14ac:dyDescent="0.25">
      <c r="A75" s="36" t="s">
        <v>144</v>
      </c>
      <c r="B75" s="37">
        <v>339217.674</v>
      </c>
      <c r="C75" s="37">
        <v>235435.82</v>
      </c>
      <c r="D75" s="37">
        <v>91.007000000000005</v>
      </c>
      <c r="E75" s="37">
        <v>91.018000000000001</v>
      </c>
      <c r="F75" s="38" t="s">
        <v>152</v>
      </c>
      <c r="G75" s="38">
        <v>1.0999999999999999E-2</v>
      </c>
      <c r="I75" s="36" t="s">
        <v>144</v>
      </c>
      <c r="J75" s="39">
        <v>339217.674</v>
      </c>
      <c r="K75" s="39">
        <v>235435.82</v>
      </c>
      <c r="L75" s="39">
        <v>91.007000000000005</v>
      </c>
      <c r="M75" s="39">
        <v>91.018000000000001</v>
      </c>
      <c r="N75" s="39" t="s">
        <v>152</v>
      </c>
      <c r="O75" s="39">
        <v>1.0999999999999999E-2</v>
      </c>
      <c r="Q75" s="36" t="s">
        <v>144</v>
      </c>
      <c r="R75" s="39">
        <v>339217.674</v>
      </c>
      <c r="S75" s="39">
        <v>235435.82</v>
      </c>
      <c r="T75" s="39">
        <v>91.007000000000005</v>
      </c>
      <c r="U75" s="39">
        <v>91.028000000000006</v>
      </c>
      <c r="V75" s="39" t="s">
        <v>152</v>
      </c>
      <c r="W75" s="39">
        <f>Table212[[#This Row],[DEMZ]]-Table212[[#This Row],[KnownZ]]</f>
        <v>2.1000000000000796E-2</v>
      </c>
    </row>
    <row r="76" spans="1:23" x14ac:dyDescent="0.25">
      <c r="A76" s="36" t="s">
        <v>145</v>
      </c>
      <c r="B76" s="37">
        <v>426682.45400000003</v>
      </c>
      <c r="C76" s="37">
        <v>126746.723</v>
      </c>
      <c r="D76" s="37">
        <v>18.704000000000001</v>
      </c>
      <c r="E76" s="37">
        <v>18.661000000000001</v>
      </c>
      <c r="F76" s="38" t="s">
        <v>152</v>
      </c>
      <c r="G76" s="38">
        <v>-4.2999999999999997E-2</v>
      </c>
      <c r="I76" s="36" t="s">
        <v>145</v>
      </c>
      <c r="J76" s="39">
        <v>426682.45400000003</v>
      </c>
      <c r="K76" s="39">
        <v>126746.723</v>
      </c>
      <c r="L76" s="39">
        <v>18.704000000000001</v>
      </c>
      <c r="M76" s="39">
        <v>18.661000000000001</v>
      </c>
      <c r="N76" s="39" t="s">
        <v>152</v>
      </c>
      <c r="O76" s="39">
        <v>-4.2999999999999997E-2</v>
      </c>
      <c r="Q76" s="36" t="s">
        <v>145</v>
      </c>
      <c r="R76" s="39">
        <v>426682.45400000003</v>
      </c>
      <c r="S76" s="39">
        <v>126746.723</v>
      </c>
      <c r="T76" s="39">
        <v>18.704000000000001</v>
      </c>
      <c r="U76" s="39">
        <v>18.663</v>
      </c>
      <c r="V76" s="39" t="s">
        <v>152</v>
      </c>
      <c r="W76" s="39">
        <f>Table212[[#This Row],[DEMZ]]-Table212[[#This Row],[KnownZ]]</f>
        <v>-4.1000000000000369E-2</v>
      </c>
    </row>
    <row r="77" spans="1:23" x14ac:dyDescent="0.25">
      <c r="A77" s="36" t="s">
        <v>146</v>
      </c>
      <c r="B77" s="37">
        <v>348922.07699999999</v>
      </c>
      <c r="C77" s="37">
        <v>218686.886</v>
      </c>
      <c r="D77" s="37">
        <v>66.766000000000005</v>
      </c>
      <c r="E77" s="37">
        <v>66.918000000000006</v>
      </c>
      <c r="F77" s="38" t="s">
        <v>152</v>
      </c>
      <c r="G77" s="38">
        <v>0.152</v>
      </c>
      <c r="I77" s="36" t="s">
        <v>146</v>
      </c>
      <c r="J77" s="39">
        <v>348922.07699999999</v>
      </c>
      <c r="K77" s="39">
        <v>218686.886</v>
      </c>
      <c r="L77" s="39">
        <v>66.766000000000005</v>
      </c>
      <c r="M77" s="39">
        <v>66.918000000000006</v>
      </c>
      <c r="N77" s="39" t="s">
        <v>152</v>
      </c>
      <c r="O77" s="39">
        <v>0.152</v>
      </c>
      <c r="Q77" s="36" t="s">
        <v>146</v>
      </c>
      <c r="R77" s="39">
        <v>348922.07699999999</v>
      </c>
      <c r="S77" s="39">
        <v>218686.886</v>
      </c>
      <c r="T77" s="39">
        <v>66.766000000000005</v>
      </c>
      <c r="U77" s="39">
        <v>66.909000000000006</v>
      </c>
      <c r="V77" s="39" t="s">
        <v>152</v>
      </c>
      <c r="W77" s="39">
        <f>Table212[[#This Row],[DEMZ]]-Table212[[#This Row],[KnownZ]]</f>
        <v>0.14300000000000068</v>
      </c>
    </row>
    <row r="78" spans="1:23" x14ac:dyDescent="0.25">
      <c r="A78" s="36" t="s">
        <v>147</v>
      </c>
      <c r="B78" s="37">
        <v>426083.25699999998</v>
      </c>
      <c r="C78" s="37">
        <v>229183.44500000001</v>
      </c>
      <c r="D78" s="37">
        <v>18.628</v>
      </c>
      <c r="E78" s="37">
        <v>18.699000000000002</v>
      </c>
      <c r="F78" s="38" t="s">
        <v>152</v>
      </c>
      <c r="G78" s="38">
        <v>7.0999999999999994E-2</v>
      </c>
      <c r="I78" s="36" t="s">
        <v>147</v>
      </c>
      <c r="J78" s="39">
        <v>426083.25699999998</v>
      </c>
      <c r="K78" s="39">
        <v>229183.44500000001</v>
      </c>
      <c r="L78" s="39">
        <v>18.628</v>
      </c>
      <c r="M78" s="39">
        <v>18.635000000000002</v>
      </c>
      <c r="N78" s="39" t="s">
        <v>152</v>
      </c>
      <c r="O78" s="39">
        <v>7.0000000000000001E-3</v>
      </c>
      <c r="Q78" s="36" t="s">
        <v>147</v>
      </c>
      <c r="R78" s="39">
        <v>426083.25699999998</v>
      </c>
      <c r="S78" s="39">
        <v>229183.44500000001</v>
      </c>
      <c r="T78" s="39">
        <v>18.628</v>
      </c>
      <c r="U78" s="39">
        <v>18.635999999999999</v>
      </c>
      <c r="V78" s="39" t="s">
        <v>152</v>
      </c>
      <c r="W78" s="39">
        <f>Table212[[#This Row],[DEMZ]]-Table212[[#This Row],[KnownZ]]</f>
        <v>7.9999999999991189E-3</v>
      </c>
    </row>
    <row r="79" spans="1:23" x14ac:dyDescent="0.25">
      <c r="A79" s="36" t="s">
        <v>148</v>
      </c>
      <c r="B79" s="37">
        <v>397976.96600000001</v>
      </c>
      <c r="C79" s="37">
        <v>236704.592</v>
      </c>
      <c r="D79" s="37">
        <v>98.844999999999999</v>
      </c>
      <c r="E79" s="37">
        <v>98.718000000000004</v>
      </c>
      <c r="F79" s="38" t="s">
        <v>152</v>
      </c>
      <c r="G79" s="38">
        <v>-0.127</v>
      </c>
      <c r="I79" s="36" t="s">
        <v>148</v>
      </c>
      <c r="J79" s="39">
        <v>397976.96600000001</v>
      </c>
      <c r="K79" s="39">
        <v>236704.592</v>
      </c>
      <c r="L79" s="39">
        <v>98.844999999999999</v>
      </c>
      <c r="M79" s="39">
        <v>98.718000000000004</v>
      </c>
      <c r="N79" s="39" t="s">
        <v>152</v>
      </c>
      <c r="O79" s="39">
        <v>-0.127</v>
      </c>
      <c r="Q79" s="36" t="s">
        <v>148</v>
      </c>
      <c r="R79" s="39">
        <v>397976.96600000001</v>
      </c>
      <c r="S79" s="39">
        <v>236704.592</v>
      </c>
      <c r="T79" s="39">
        <v>98.844999999999999</v>
      </c>
      <c r="U79" s="39">
        <v>98.712000000000003</v>
      </c>
      <c r="V79" s="39" t="s">
        <v>152</v>
      </c>
      <c r="W79" s="39">
        <f>Table212[[#This Row],[DEMZ]]-Table212[[#This Row],[KnownZ]]</f>
        <v>-0.13299999999999557</v>
      </c>
    </row>
    <row r="80" spans="1:23" x14ac:dyDescent="0.25">
      <c r="A80" s="36" t="s">
        <v>149</v>
      </c>
      <c r="B80" s="37">
        <v>282154.935</v>
      </c>
      <c r="C80" s="37">
        <v>214261.32699999999</v>
      </c>
      <c r="D80" s="37">
        <v>57.451999999999998</v>
      </c>
      <c r="E80" s="37">
        <v>57.375999999999998</v>
      </c>
      <c r="F80" s="38" t="s">
        <v>152</v>
      </c>
      <c r="G80" s="38">
        <v>-7.5999999999999998E-2</v>
      </c>
      <c r="I80" s="36" t="s">
        <v>149</v>
      </c>
      <c r="J80" s="39">
        <v>282154.935</v>
      </c>
      <c r="K80" s="39">
        <v>214261.32699999999</v>
      </c>
      <c r="L80" s="39">
        <v>57.451999999999998</v>
      </c>
      <c r="M80" s="39">
        <v>57.375999999999998</v>
      </c>
      <c r="N80" s="39" t="s">
        <v>152</v>
      </c>
      <c r="O80" s="39">
        <v>-7.5999999999999998E-2</v>
      </c>
      <c r="Q80" s="36" t="s">
        <v>149</v>
      </c>
      <c r="R80" s="39">
        <v>282154.935</v>
      </c>
      <c r="S80" s="39">
        <v>214261.32699999999</v>
      </c>
      <c r="T80" s="39">
        <v>57.451999999999998</v>
      </c>
      <c r="U80" s="39">
        <v>57.371000000000002</v>
      </c>
      <c r="V80" s="39" t="s">
        <v>152</v>
      </c>
      <c r="W80" s="39">
        <f>Table212[[#This Row],[DEMZ]]-Table212[[#This Row],[KnownZ]]</f>
        <v>-8.0999999999995964E-2</v>
      </c>
    </row>
    <row r="81" spans="1:23" x14ac:dyDescent="0.25">
      <c r="A81" s="36" t="s">
        <v>150</v>
      </c>
      <c r="B81" s="37">
        <v>528996.86899999995</v>
      </c>
      <c r="C81" s="37">
        <v>214214.802</v>
      </c>
      <c r="D81" s="37">
        <v>7.0819999999999999</v>
      </c>
      <c r="E81" s="37">
        <v>7.1289999999999996</v>
      </c>
      <c r="F81" s="38" t="s">
        <v>152</v>
      </c>
      <c r="G81" s="38">
        <v>4.7E-2</v>
      </c>
      <c r="I81" s="36" t="s">
        <v>150</v>
      </c>
      <c r="J81" s="39">
        <v>528996.86899999995</v>
      </c>
      <c r="K81" s="39">
        <v>214214.802</v>
      </c>
      <c r="L81" s="39">
        <v>7.0819999999999999</v>
      </c>
      <c r="M81" s="39">
        <v>7.1289999999999996</v>
      </c>
      <c r="N81" s="39" t="s">
        <v>152</v>
      </c>
      <c r="O81" s="39">
        <v>4.7E-2</v>
      </c>
      <c r="Q81" s="36" t="s">
        <v>150</v>
      </c>
      <c r="R81" s="39">
        <v>528996.86899999995</v>
      </c>
      <c r="S81" s="39">
        <v>214214.802</v>
      </c>
      <c r="T81" s="39">
        <v>7.0819999999999999</v>
      </c>
      <c r="U81" s="39">
        <v>7.1289999999999996</v>
      </c>
      <c r="V81" s="39" t="s">
        <v>152</v>
      </c>
      <c r="W81" s="39">
        <f>Table212[[#This Row],[DEMZ]]-Table212[[#This Row],[KnownZ]]</f>
        <v>4.6999999999999709E-2</v>
      </c>
    </row>
    <row r="82" spans="1:23" x14ac:dyDescent="0.25">
      <c r="A82" s="36" t="s">
        <v>151</v>
      </c>
      <c r="B82" s="37">
        <v>344176.46899999998</v>
      </c>
      <c r="C82" s="37">
        <v>259242.09</v>
      </c>
      <c r="D82" s="37">
        <v>106.569</v>
      </c>
      <c r="E82" s="37">
        <v>106.60299999999999</v>
      </c>
      <c r="F82" s="38" t="s">
        <v>152</v>
      </c>
      <c r="G82" s="38">
        <v>3.4000000000000002E-2</v>
      </c>
      <c r="I82" s="36" t="s">
        <v>151</v>
      </c>
      <c r="J82" s="39">
        <v>344176.46899999998</v>
      </c>
      <c r="K82" s="39">
        <v>259242.09</v>
      </c>
      <c r="L82" s="39">
        <v>106.569</v>
      </c>
      <c r="M82" s="39">
        <v>106.60299999999999</v>
      </c>
      <c r="N82" s="39" t="s">
        <v>152</v>
      </c>
      <c r="O82" s="39">
        <v>3.4000000000000002E-2</v>
      </c>
      <c r="Q82" s="36" t="s">
        <v>151</v>
      </c>
      <c r="R82" s="39">
        <v>344176.46899999998</v>
      </c>
      <c r="S82" s="39">
        <v>259242.09</v>
      </c>
      <c r="T82" s="39">
        <v>106.569</v>
      </c>
      <c r="U82" s="39">
        <v>106.593</v>
      </c>
      <c r="V82" s="39" t="s">
        <v>152</v>
      </c>
      <c r="W82" s="39">
        <f>Table212[[#This Row],[DEMZ]]-Table212[[#This Row],[KnownZ]]</f>
        <v>2.4000000000000909E-2</v>
      </c>
    </row>
    <row r="85" spans="1:23" x14ac:dyDescent="0.25">
      <c r="O85" s="1"/>
    </row>
    <row r="86" spans="1:23" x14ac:dyDescent="0.25">
      <c r="O86" s="1"/>
    </row>
    <row r="87" spans="1:23" x14ac:dyDescent="0.25">
      <c r="O87" s="1"/>
    </row>
    <row r="88" spans="1:23" x14ac:dyDescent="0.25">
      <c r="O88" s="1"/>
    </row>
    <row r="89" spans="1:23" x14ac:dyDescent="0.25">
      <c r="O89" s="1"/>
    </row>
    <row r="90" spans="1:23" x14ac:dyDescent="0.25">
      <c r="O90" s="1"/>
    </row>
    <row r="91" spans="1:23" x14ac:dyDescent="0.25">
      <c r="O91" s="1"/>
    </row>
    <row r="92" spans="1:23" x14ac:dyDescent="0.25">
      <c r="O92" s="1"/>
    </row>
    <row r="93" spans="1:23" x14ac:dyDescent="0.25">
      <c r="O93" s="1"/>
    </row>
    <row r="94" spans="1:23" x14ac:dyDescent="0.25">
      <c r="O94" s="1"/>
    </row>
    <row r="95" spans="1:23" x14ac:dyDescent="0.25">
      <c r="O95" s="1"/>
    </row>
    <row r="96" spans="1:23" x14ac:dyDescent="0.25">
      <c r="O96" s="1"/>
    </row>
    <row r="97" spans="15:15" x14ac:dyDescent="0.25">
      <c r="O97" s="1"/>
    </row>
    <row r="98" spans="15:15" x14ac:dyDescent="0.25">
      <c r="O98" s="1"/>
    </row>
    <row r="99" spans="15:15" x14ac:dyDescent="0.25">
      <c r="O99" s="1"/>
    </row>
    <row r="100" spans="15:15" x14ac:dyDescent="0.25">
      <c r="O100" s="1"/>
    </row>
    <row r="101" spans="15:15" x14ac:dyDescent="0.25">
      <c r="O101" s="1"/>
    </row>
    <row r="102" spans="15:15" x14ac:dyDescent="0.25">
      <c r="O102" s="1"/>
    </row>
    <row r="103" spans="15:15" x14ac:dyDescent="0.25">
      <c r="O103" s="1"/>
    </row>
    <row r="104" spans="15:15" x14ac:dyDescent="0.25">
      <c r="O104" s="1"/>
    </row>
    <row r="105" spans="15:15" x14ac:dyDescent="0.25">
      <c r="O105" s="1"/>
    </row>
    <row r="106" spans="15:15" x14ac:dyDescent="0.25">
      <c r="O106" s="1"/>
    </row>
    <row r="107" spans="15:15" x14ac:dyDescent="0.25">
      <c r="O107" s="1"/>
    </row>
    <row r="108" spans="15:15" x14ac:dyDescent="0.25">
      <c r="O108" s="1"/>
    </row>
    <row r="109" spans="15:15" x14ac:dyDescent="0.25">
      <c r="O109" s="1"/>
    </row>
    <row r="110" spans="15:15" x14ac:dyDescent="0.25">
      <c r="O110" s="1"/>
    </row>
    <row r="111" spans="15:15" x14ac:dyDescent="0.25">
      <c r="O111" s="1"/>
    </row>
    <row r="112" spans="15:15" x14ac:dyDescent="0.25">
      <c r="O112" s="1"/>
    </row>
    <row r="113" spans="15:15" x14ac:dyDescent="0.25">
      <c r="O113" s="1"/>
    </row>
    <row r="114" spans="15:15" x14ac:dyDescent="0.25">
      <c r="O114" s="1"/>
    </row>
    <row r="115" spans="15:15" x14ac:dyDescent="0.25">
      <c r="O115" s="1"/>
    </row>
    <row r="116" spans="15:15" x14ac:dyDescent="0.25">
      <c r="O116" s="1"/>
    </row>
    <row r="117" spans="15:15" x14ac:dyDescent="0.25">
      <c r="O117" s="1"/>
    </row>
    <row r="118" spans="15:15" x14ac:dyDescent="0.25">
      <c r="O118" s="1"/>
    </row>
    <row r="119" spans="15:15" x14ac:dyDescent="0.25">
      <c r="O119" s="1"/>
    </row>
    <row r="120" spans="15:15" x14ac:dyDescent="0.25">
      <c r="O120" s="1"/>
    </row>
    <row r="121" spans="15:15" x14ac:dyDescent="0.25">
      <c r="O121" s="1"/>
    </row>
    <row r="122" spans="15:15" x14ac:dyDescent="0.25">
      <c r="O122" s="1"/>
    </row>
    <row r="123" spans="15:15" x14ac:dyDescent="0.25">
      <c r="O123" s="1"/>
    </row>
    <row r="124" spans="15:15" x14ac:dyDescent="0.25">
      <c r="O124" s="1"/>
    </row>
    <row r="125" spans="15:15" x14ac:dyDescent="0.25">
      <c r="O125" s="1"/>
    </row>
    <row r="126" spans="15:15" x14ac:dyDescent="0.25">
      <c r="O126" s="1"/>
    </row>
    <row r="127" spans="15:15" x14ac:dyDescent="0.25">
      <c r="O127" s="1"/>
    </row>
    <row r="128" spans="15:15" x14ac:dyDescent="0.25">
      <c r="O128" s="1"/>
    </row>
    <row r="129" spans="15:15" x14ac:dyDescent="0.25">
      <c r="O129" s="1"/>
    </row>
    <row r="130" spans="15:15" x14ac:dyDescent="0.25">
      <c r="O130" s="1"/>
    </row>
    <row r="131" spans="15:15" x14ac:dyDescent="0.25">
      <c r="O131" s="1"/>
    </row>
    <row r="132" spans="15:15" x14ac:dyDescent="0.25">
      <c r="O132" s="1"/>
    </row>
    <row r="133" spans="15:15" x14ac:dyDescent="0.25">
      <c r="O133" s="1"/>
    </row>
    <row r="134" spans="15:15" x14ac:dyDescent="0.25">
      <c r="O134" s="1"/>
    </row>
    <row r="135" spans="15:15" x14ac:dyDescent="0.25">
      <c r="O135" s="1"/>
    </row>
  </sheetData>
  <mergeCells count="3">
    <mergeCell ref="A1:G1"/>
    <mergeCell ref="I1:O1"/>
    <mergeCell ref="Q1:W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workbookViewId="0">
      <selection activeCell="A3" sqref="A3"/>
    </sheetView>
  </sheetViews>
  <sheetFormatPr defaultRowHeight="15" x14ac:dyDescent="0.25"/>
  <cols>
    <col min="1" max="1" width="12.85546875" style="24" bestFit="1" customWidth="1"/>
    <col min="2" max="2" width="12.5703125" style="29" bestFit="1" customWidth="1"/>
    <col min="3" max="3" width="13.85546875" style="29" bestFit="1" customWidth="1"/>
    <col min="4" max="4" width="13.42578125" style="29" bestFit="1" customWidth="1"/>
    <col min="5" max="5" width="12.28515625" style="29" bestFit="1" customWidth="1"/>
    <col min="6" max="6" width="16.42578125" style="24" bestFit="1" customWidth="1"/>
    <col min="7" max="7" width="11.85546875" style="29" bestFit="1" customWidth="1"/>
    <col min="8" max="8" width="9.85546875" style="29" bestFit="1" customWidth="1"/>
    <col min="9" max="9" width="2.7109375" style="24" customWidth="1"/>
    <col min="10" max="10" width="12.85546875" style="24" bestFit="1" customWidth="1"/>
    <col min="11" max="11" width="12.5703125" style="24" bestFit="1" customWidth="1"/>
    <col min="12" max="12" width="13.85546875" style="24" bestFit="1" customWidth="1"/>
    <col min="13" max="13" width="13.42578125" style="24" bestFit="1" customWidth="1"/>
    <col min="14" max="14" width="12.28515625" style="24" bestFit="1" customWidth="1"/>
    <col min="15" max="15" width="16.42578125" style="24" bestFit="1" customWidth="1"/>
    <col min="16" max="16" width="11.85546875" style="24" bestFit="1" customWidth="1"/>
    <col min="17" max="17" width="9.85546875" style="24" bestFit="1" customWidth="1"/>
    <col min="18" max="18" width="2.7109375" style="24" customWidth="1"/>
    <col min="19" max="19" width="12.85546875" style="24" bestFit="1" customWidth="1"/>
    <col min="20" max="20" width="12.5703125" style="29" bestFit="1" customWidth="1"/>
    <col min="21" max="21" width="13.85546875" style="29" bestFit="1" customWidth="1"/>
    <col min="22" max="22" width="13.42578125" style="29" bestFit="1" customWidth="1"/>
    <col min="23" max="23" width="12.28515625" style="29" bestFit="1" customWidth="1"/>
    <col min="24" max="24" width="16.42578125" style="24" bestFit="1" customWidth="1"/>
    <col min="25" max="25" width="11.85546875" style="29" bestFit="1" customWidth="1"/>
    <col min="26" max="26" width="2.7109375" style="24" customWidth="1"/>
    <col min="27" max="27" width="18.140625" style="24" bestFit="1" customWidth="1"/>
    <col min="28" max="28" width="8.140625" style="24" bestFit="1" customWidth="1"/>
    <col min="29" max="16384" width="9.140625" style="24"/>
  </cols>
  <sheetData>
    <row r="1" spans="1:28" x14ac:dyDescent="0.25">
      <c r="A1" s="35" t="s">
        <v>13</v>
      </c>
      <c r="B1" s="35"/>
      <c r="C1" s="35"/>
      <c r="D1" s="35"/>
      <c r="E1" s="35"/>
      <c r="F1" s="35"/>
      <c r="G1" s="35"/>
      <c r="H1" s="35"/>
      <c r="I1" s="14"/>
      <c r="J1" s="35" t="s">
        <v>38</v>
      </c>
      <c r="K1" s="35"/>
      <c r="L1" s="35"/>
      <c r="M1" s="35"/>
      <c r="N1" s="35"/>
      <c r="O1" s="35"/>
      <c r="P1" s="35"/>
      <c r="Q1" s="35"/>
      <c r="R1" s="14"/>
      <c r="S1" s="30" t="s">
        <v>216</v>
      </c>
      <c r="T1" s="30"/>
      <c r="U1" s="30"/>
      <c r="V1" s="30"/>
      <c r="W1" s="30"/>
      <c r="X1" s="30"/>
      <c r="Y1" s="31"/>
      <c r="Z1" s="22"/>
      <c r="AA1" s="2" t="s">
        <v>14</v>
      </c>
      <c r="AB1" s="23">
        <f>_xlfn.PERCENTILE.INC(H:H, 0.95)</f>
        <v>0.24819999999999992</v>
      </c>
    </row>
    <row r="2" spans="1:28" x14ac:dyDescent="0.25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7" t="s">
        <v>6</v>
      </c>
      <c r="H2" s="16" t="s">
        <v>8</v>
      </c>
      <c r="I2" s="14"/>
      <c r="J2" s="15" t="s">
        <v>0</v>
      </c>
      <c r="K2" s="16" t="s">
        <v>1</v>
      </c>
      <c r="L2" s="16" t="s">
        <v>2</v>
      </c>
      <c r="M2" s="16" t="s">
        <v>3</v>
      </c>
      <c r="N2" s="16" t="s">
        <v>12</v>
      </c>
      <c r="O2" s="16" t="s">
        <v>5</v>
      </c>
      <c r="P2" s="17" t="s">
        <v>6</v>
      </c>
      <c r="Q2" s="16" t="s">
        <v>8</v>
      </c>
      <c r="R2" s="14"/>
      <c r="S2" s="25" t="s">
        <v>0</v>
      </c>
      <c r="T2" s="16" t="s">
        <v>1</v>
      </c>
      <c r="U2" s="16" t="s">
        <v>2</v>
      </c>
      <c r="V2" s="16" t="s">
        <v>3</v>
      </c>
      <c r="W2" s="16" t="s">
        <v>4</v>
      </c>
      <c r="X2" s="26" t="s">
        <v>5</v>
      </c>
      <c r="Y2" s="17" t="s">
        <v>6</v>
      </c>
      <c r="Z2" s="22"/>
    </row>
    <row r="3" spans="1:28" x14ac:dyDescent="0.25">
      <c r="A3" s="6" t="s">
        <v>153</v>
      </c>
      <c r="B3" s="20">
        <v>482902.97899999999</v>
      </c>
      <c r="C3" s="20">
        <v>456389.48100000003</v>
      </c>
      <c r="D3" s="20">
        <v>96.388000000000005</v>
      </c>
      <c r="E3" s="20">
        <v>96.605000000000004</v>
      </c>
      <c r="F3" s="9" t="s">
        <v>215</v>
      </c>
      <c r="G3" s="8">
        <v>0.217</v>
      </c>
      <c r="H3" s="9">
        <f>ABS(Table3[[#This Row],[DeltaZ]])</f>
        <v>0.217</v>
      </c>
      <c r="I3" s="14"/>
      <c r="J3" s="6" t="s">
        <v>153</v>
      </c>
      <c r="K3" s="20">
        <v>482902.97899999999</v>
      </c>
      <c r="L3" s="20">
        <v>456389.48100000003</v>
      </c>
      <c r="M3" s="20">
        <v>96.388000000000005</v>
      </c>
      <c r="N3" s="20">
        <v>96.616</v>
      </c>
      <c r="O3" s="9" t="s">
        <v>215</v>
      </c>
      <c r="P3" s="8">
        <f>Table37[[#This Row],[DEMZ]]-Table37[[#This Row],[KnownZ]]</f>
        <v>0.22799999999999443</v>
      </c>
      <c r="Q3" s="9">
        <f>ABS(Table37[[#This Row],[DeltaZ]])</f>
        <v>0.22799999999999443</v>
      </c>
      <c r="R3" s="14"/>
      <c r="S3" s="6" t="s">
        <v>164</v>
      </c>
      <c r="T3" s="20">
        <v>219231.114</v>
      </c>
      <c r="U3" s="20">
        <v>331999.72700000001</v>
      </c>
      <c r="V3" s="20">
        <v>6.6829999999999998</v>
      </c>
      <c r="W3" s="20">
        <v>6.4180000000000001</v>
      </c>
      <c r="X3" s="9" t="s">
        <v>215</v>
      </c>
      <c r="Y3" s="8">
        <v>-0.26500000000000001</v>
      </c>
      <c r="Z3" s="22"/>
    </row>
    <row r="4" spans="1:28" x14ac:dyDescent="0.25">
      <c r="A4" s="6" t="s">
        <v>154</v>
      </c>
      <c r="B4" s="20">
        <v>554413.68900000001</v>
      </c>
      <c r="C4" s="20">
        <v>478864.74599999998</v>
      </c>
      <c r="D4" s="20">
        <v>133.76</v>
      </c>
      <c r="E4" s="20">
        <v>133.62299999999999</v>
      </c>
      <c r="F4" s="9" t="s">
        <v>215</v>
      </c>
      <c r="G4" s="8">
        <v>-0.13700000000000001</v>
      </c>
      <c r="H4" s="9">
        <f>ABS(Table3[[#This Row],[DeltaZ]])</f>
        <v>0.13700000000000001</v>
      </c>
      <c r="I4" s="14"/>
      <c r="J4" s="6" t="s">
        <v>154</v>
      </c>
      <c r="K4" s="20">
        <v>554413.68900000001</v>
      </c>
      <c r="L4" s="20">
        <v>478864.74599999998</v>
      </c>
      <c r="M4" s="20">
        <v>133.76</v>
      </c>
      <c r="N4" s="20">
        <v>133.61799999999999</v>
      </c>
      <c r="O4" s="9" t="s">
        <v>215</v>
      </c>
      <c r="P4" s="8">
        <f>Table37[[#This Row],[DEMZ]]-Table37[[#This Row],[KnownZ]]</f>
        <v>-0.14199999999999591</v>
      </c>
      <c r="Q4" s="9">
        <f>ABS(Table37[[#This Row],[DeltaZ]])</f>
        <v>0.14199999999999591</v>
      </c>
      <c r="R4" s="14"/>
      <c r="S4" s="6" t="s">
        <v>187</v>
      </c>
      <c r="T4" s="20">
        <v>609473.06400000001</v>
      </c>
      <c r="U4" s="20">
        <v>390716.85700000002</v>
      </c>
      <c r="V4" s="20">
        <v>3.1989999999999998</v>
      </c>
      <c r="W4" s="20">
        <v>3.492</v>
      </c>
      <c r="X4" s="20" t="s">
        <v>215</v>
      </c>
      <c r="Y4" s="20">
        <v>0.29299999999999998</v>
      </c>
      <c r="Z4" s="22"/>
    </row>
    <row r="5" spans="1:28" x14ac:dyDescent="0.25">
      <c r="A5" s="6" t="s">
        <v>155</v>
      </c>
      <c r="B5" s="20">
        <v>601901.77899999998</v>
      </c>
      <c r="C5" s="20">
        <v>464947.62300000002</v>
      </c>
      <c r="D5" s="20">
        <v>41.863999999999997</v>
      </c>
      <c r="E5" s="20">
        <v>41.796999999999997</v>
      </c>
      <c r="F5" s="9" t="s">
        <v>215</v>
      </c>
      <c r="G5" s="8">
        <v>-6.7000000000000004E-2</v>
      </c>
      <c r="H5" s="9">
        <f>ABS(Table3[[#This Row],[DeltaZ]])</f>
        <v>6.7000000000000004E-2</v>
      </c>
      <c r="I5" s="14"/>
      <c r="J5" s="6" t="s">
        <v>155</v>
      </c>
      <c r="K5" s="20">
        <v>601901.77899999998</v>
      </c>
      <c r="L5" s="20">
        <v>464947.62300000002</v>
      </c>
      <c r="M5" s="20">
        <v>41.863999999999997</v>
      </c>
      <c r="N5" s="20">
        <v>41.798999999999999</v>
      </c>
      <c r="O5" s="9" t="s">
        <v>215</v>
      </c>
      <c r="P5" s="8">
        <f>Table37[[#This Row],[DEMZ]]-Table37[[#This Row],[KnownZ]]</f>
        <v>-6.4999999999997726E-2</v>
      </c>
      <c r="Q5" s="9">
        <f>ABS(Table37[[#This Row],[DeltaZ]])</f>
        <v>6.4999999999997726E-2</v>
      </c>
      <c r="R5" s="14"/>
      <c r="S5" s="6" t="s">
        <v>199</v>
      </c>
      <c r="T5" s="20">
        <v>315921.29700000002</v>
      </c>
      <c r="U5" s="20">
        <v>249261.239</v>
      </c>
      <c r="V5" s="20">
        <v>86.727999999999994</v>
      </c>
      <c r="W5" s="20">
        <v>86.478999999999999</v>
      </c>
      <c r="X5" s="20" t="s">
        <v>215</v>
      </c>
      <c r="Y5" s="20">
        <v>-0.249</v>
      </c>
      <c r="Z5" s="22"/>
    </row>
    <row r="6" spans="1:28" x14ac:dyDescent="0.25">
      <c r="A6" s="6" t="s">
        <v>156</v>
      </c>
      <c r="B6" s="20">
        <v>528643.83600000001</v>
      </c>
      <c r="C6" s="20">
        <v>405533.96600000001</v>
      </c>
      <c r="D6" s="20">
        <v>136.11099999999999</v>
      </c>
      <c r="E6" s="20">
        <v>135.994</v>
      </c>
      <c r="F6" s="9" t="s">
        <v>215</v>
      </c>
      <c r="G6" s="8">
        <v>-0.11700000000000001</v>
      </c>
      <c r="H6" s="9">
        <f>ABS(Table3[[#This Row],[DeltaZ]])</f>
        <v>0.11700000000000001</v>
      </c>
      <c r="I6" s="14"/>
      <c r="J6" s="6" t="s">
        <v>156</v>
      </c>
      <c r="K6" s="20">
        <v>528643.83600000001</v>
      </c>
      <c r="L6" s="20">
        <v>405533.96600000001</v>
      </c>
      <c r="M6" s="20">
        <v>136.11099999999999</v>
      </c>
      <c r="N6" s="20">
        <v>135.95699999999999</v>
      </c>
      <c r="O6" s="9" t="s">
        <v>215</v>
      </c>
      <c r="P6" s="8">
        <f>Table37[[#This Row],[DEMZ]]-Table37[[#This Row],[KnownZ]]</f>
        <v>-0.15399999999999636</v>
      </c>
      <c r="Q6" s="9">
        <f>ABS(Table37[[#This Row],[DeltaZ]])</f>
        <v>0.15399999999999636</v>
      </c>
      <c r="R6" s="14"/>
      <c r="S6" s="6" t="s">
        <v>201</v>
      </c>
      <c r="T6" s="20">
        <v>316849.66100000002</v>
      </c>
      <c r="U6" s="20">
        <v>219829.443</v>
      </c>
      <c r="V6" s="20">
        <v>77.156000000000006</v>
      </c>
      <c r="W6" s="20">
        <v>77.454999999999998</v>
      </c>
      <c r="X6" s="20" t="s">
        <v>215</v>
      </c>
      <c r="Y6" s="20">
        <v>0.29899999999999999</v>
      </c>
      <c r="Z6" s="22"/>
    </row>
    <row r="7" spans="1:28" x14ac:dyDescent="0.25">
      <c r="A7" s="6" t="s">
        <v>157</v>
      </c>
      <c r="B7" s="20">
        <v>528643.86199999996</v>
      </c>
      <c r="C7" s="20">
        <v>405533.96600000001</v>
      </c>
      <c r="D7" s="20">
        <v>136.12100000000001</v>
      </c>
      <c r="E7" s="20">
        <v>135.99199999999999</v>
      </c>
      <c r="F7" s="9" t="s">
        <v>215</v>
      </c>
      <c r="G7" s="8">
        <v>-0.129</v>
      </c>
      <c r="H7" s="9">
        <f>ABS(Table3[[#This Row],[DeltaZ]])</f>
        <v>0.129</v>
      </c>
      <c r="I7" s="14"/>
      <c r="J7" s="6" t="s">
        <v>157</v>
      </c>
      <c r="K7" s="20">
        <v>528643.86199999996</v>
      </c>
      <c r="L7" s="20">
        <v>405533.96600000001</v>
      </c>
      <c r="M7" s="20">
        <v>136.12100000000001</v>
      </c>
      <c r="N7" s="20">
        <v>135.95699999999999</v>
      </c>
      <c r="O7" s="9" t="s">
        <v>215</v>
      </c>
      <c r="P7" s="8">
        <f>Table37[[#This Row],[DEMZ]]-Table37[[#This Row],[KnownZ]]</f>
        <v>-0.16400000000001569</v>
      </c>
      <c r="Q7" s="9">
        <f>ABS(Table37[[#This Row],[DeltaZ]])</f>
        <v>0.16400000000001569</v>
      </c>
      <c r="R7" s="14"/>
      <c r="S7" s="6"/>
      <c r="T7" s="20"/>
      <c r="U7" s="20"/>
      <c r="V7" s="20"/>
      <c r="W7" s="20"/>
      <c r="X7" s="20"/>
      <c r="Y7" s="20"/>
      <c r="Z7" s="22"/>
    </row>
    <row r="8" spans="1:28" x14ac:dyDescent="0.25">
      <c r="A8" s="6" t="s">
        <v>158</v>
      </c>
      <c r="B8" s="20">
        <v>578630.56799999997</v>
      </c>
      <c r="C8" s="20">
        <v>416501.598</v>
      </c>
      <c r="D8" s="20">
        <v>57.029000000000003</v>
      </c>
      <c r="E8" s="20">
        <v>56.957999999999998</v>
      </c>
      <c r="F8" s="9" t="s">
        <v>215</v>
      </c>
      <c r="G8" s="8">
        <v>-7.0999999999999994E-2</v>
      </c>
      <c r="H8" s="9">
        <f>ABS(Table3[[#This Row],[DeltaZ]])</f>
        <v>7.0999999999999994E-2</v>
      </c>
      <c r="I8" s="14"/>
      <c r="J8" s="6" t="s">
        <v>158</v>
      </c>
      <c r="K8" s="20">
        <v>578630.56799999997</v>
      </c>
      <c r="L8" s="20">
        <v>416501.598</v>
      </c>
      <c r="M8" s="20">
        <v>57.029000000000003</v>
      </c>
      <c r="N8" s="20">
        <v>56.994</v>
      </c>
      <c r="O8" s="9" t="s">
        <v>215</v>
      </c>
      <c r="P8" s="8">
        <f>Table37[[#This Row],[DEMZ]]-Table37[[#This Row],[KnownZ]]</f>
        <v>-3.5000000000003695E-2</v>
      </c>
      <c r="Q8" s="9">
        <f>ABS(Table37[[#This Row],[DeltaZ]])</f>
        <v>3.5000000000003695E-2</v>
      </c>
      <c r="R8" s="14"/>
      <c r="S8" s="6"/>
      <c r="T8" s="20"/>
      <c r="U8" s="20"/>
      <c r="V8" s="20"/>
      <c r="W8" s="20"/>
      <c r="X8" s="20"/>
      <c r="Y8" s="20"/>
      <c r="Z8" s="22"/>
    </row>
    <row r="9" spans="1:28" x14ac:dyDescent="0.25">
      <c r="A9" s="6" t="s">
        <v>159</v>
      </c>
      <c r="B9" s="20">
        <v>618726.88899999997</v>
      </c>
      <c r="C9" s="20">
        <v>450007.32799999998</v>
      </c>
      <c r="D9" s="20">
        <v>3.1629999999999998</v>
      </c>
      <c r="E9" s="20">
        <v>3.3010000000000002</v>
      </c>
      <c r="F9" s="9" t="s">
        <v>215</v>
      </c>
      <c r="G9" s="8">
        <v>0.13800000000000001</v>
      </c>
      <c r="H9" s="9">
        <f>ABS(Table3[[#This Row],[DeltaZ]])</f>
        <v>0.13800000000000001</v>
      </c>
      <c r="I9" s="14"/>
      <c r="J9" s="6" t="s">
        <v>159</v>
      </c>
      <c r="K9" s="20">
        <v>618726.88899999997</v>
      </c>
      <c r="L9" s="20">
        <v>450007.32799999998</v>
      </c>
      <c r="M9" s="20">
        <v>3.1629999999999998</v>
      </c>
      <c r="N9" s="20">
        <v>3.319</v>
      </c>
      <c r="O9" s="9" t="s">
        <v>215</v>
      </c>
      <c r="P9" s="8">
        <f>Table37[[#This Row],[DEMZ]]-Table37[[#This Row],[KnownZ]]</f>
        <v>0.15600000000000014</v>
      </c>
      <c r="Q9" s="9">
        <f>ABS(Table37[[#This Row],[DeltaZ]])</f>
        <v>0.15600000000000014</v>
      </c>
      <c r="R9" s="14"/>
      <c r="S9" s="6"/>
      <c r="T9" s="20"/>
      <c r="U9" s="20"/>
      <c r="V9" s="20"/>
      <c r="W9" s="20"/>
      <c r="X9" s="20"/>
      <c r="Y9" s="20"/>
      <c r="Z9" s="22"/>
    </row>
    <row r="10" spans="1:28" x14ac:dyDescent="0.25">
      <c r="A10" s="6" t="s">
        <v>160</v>
      </c>
      <c r="B10" s="20">
        <v>601812.44999999995</v>
      </c>
      <c r="C10" s="20">
        <v>338478.93599999999</v>
      </c>
      <c r="D10" s="20">
        <v>4.8570000000000002</v>
      </c>
      <c r="E10" s="20">
        <v>4.8150000000000004</v>
      </c>
      <c r="F10" s="9" t="s">
        <v>215</v>
      </c>
      <c r="G10" s="8">
        <v>-4.2000000000000003E-2</v>
      </c>
      <c r="H10" s="9">
        <f>ABS(Table3[[#This Row],[DeltaZ]])</f>
        <v>4.2000000000000003E-2</v>
      </c>
      <c r="I10" s="14"/>
      <c r="J10" s="6" t="s">
        <v>160</v>
      </c>
      <c r="K10" s="20">
        <v>601812.44999999995</v>
      </c>
      <c r="L10" s="20">
        <v>338478.93599999999</v>
      </c>
      <c r="M10" s="20">
        <v>4.8570000000000002</v>
      </c>
      <c r="N10" s="20">
        <v>4.8049999999999997</v>
      </c>
      <c r="O10" s="9" t="s">
        <v>215</v>
      </c>
      <c r="P10" s="8">
        <f>Table37[[#This Row],[DEMZ]]-Table37[[#This Row],[KnownZ]]</f>
        <v>-5.200000000000049E-2</v>
      </c>
      <c r="Q10" s="9">
        <f>ABS(Table37[[#This Row],[DeltaZ]])</f>
        <v>5.200000000000049E-2</v>
      </c>
      <c r="R10" s="14"/>
      <c r="S10" s="6"/>
      <c r="T10" s="20"/>
      <c r="U10" s="20"/>
      <c r="V10" s="20"/>
      <c r="W10" s="20"/>
      <c r="X10" s="20"/>
      <c r="Y10" s="20"/>
      <c r="Z10" s="22"/>
    </row>
    <row r="11" spans="1:28" x14ac:dyDescent="0.25">
      <c r="A11" s="6" t="s">
        <v>161</v>
      </c>
      <c r="B11" s="20">
        <v>542057.71400000004</v>
      </c>
      <c r="C11" s="20">
        <v>339706.03499999997</v>
      </c>
      <c r="D11" s="20">
        <v>140.649</v>
      </c>
      <c r="E11" s="20">
        <v>140.55099999999999</v>
      </c>
      <c r="F11" s="9" t="s">
        <v>215</v>
      </c>
      <c r="G11" s="8">
        <v>-9.8000000000000004E-2</v>
      </c>
      <c r="H11" s="9">
        <f>ABS(Table3[[#This Row],[DeltaZ]])</f>
        <v>9.8000000000000004E-2</v>
      </c>
      <c r="I11" s="14"/>
      <c r="J11" s="6" t="s">
        <v>161</v>
      </c>
      <c r="K11" s="20">
        <v>542057.71400000004</v>
      </c>
      <c r="L11" s="20">
        <v>339706.03499999997</v>
      </c>
      <c r="M11" s="20">
        <v>140.649</v>
      </c>
      <c r="N11" s="20">
        <v>140.56399999999999</v>
      </c>
      <c r="O11" s="9" t="s">
        <v>215</v>
      </c>
      <c r="P11" s="8">
        <f>Table37[[#This Row],[DEMZ]]-Table37[[#This Row],[KnownZ]]</f>
        <v>-8.5000000000007958E-2</v>
      </c>
      <c r="Q11" s="9">
        <f>ABS(Table37[[#This Row],[DeltaZ]])</f>
        <v>8.5000000000007958E-2</v>
      </c>
      <c r="R11" s="14"/>
      <c r="S11" s="6"/>
      <c r="T11" s="20"/>
      <c r="U11" s="20"/>
      <c r="V11" s="20"/>
      <c r="W11" s="20"/>
      <c r="X11" s="20"/>
      <c r="Y11" s="20"/>
      <c r="Z11" s="27"/>
    </row>
    <row r="12" spans="1:28" x14ac:dyDescent="0.25">
      <c r="A12" s="6" t="s">
        <v>162</v>
      </c>
      <c r="B12" s="20">
        <v>535194.91</v>
      </c>
      <c r="C12" s="20">
        <v>280681.685</v>
      </c>
      <c r="D12" s="20">
        <v>14.372999999999999</v>
      </c>
      <c r="E12" s="20">
        <v>14.273</v>
      </c>
      <c r="F12" s="9" t="s">
        <v>215</v>
      </c>
      <c r="G12" s="8">
        <v>-0.1</v>
      </c>
      <c r="H12" s="9">
        <f>ABS(Table3[[#This Row],[DeltaZ]])</f>
        <v>0.1</v>
      </c>
      <c r="I12" s="14"/>
      <c r="J12" s="6" t="s">
        <v>162</v>
      </c>
      <c r="K12" s="20">
        <v>535194.91</v>
      </c>
      <c r="L12" s="20">
        <v>280681.685</v>
      </c>
      <c r="M12" s="20">
        <v>14.372999999999999</v>
      </c>
      <c r="N12" s="20">
        <v>14.287000000000001</v>
      </c>
      <c r="O12" s="9" t="s">
        <v>215</v>
      </c>
      <c r="P12" s="8">
        <f>Table37[[#This Row],[DEMZ]]-Table37[[#This Row],[KnownZ]]</f>
        <v>-8.5999999999998522E-2</v>
      </c>
      <c r="Q12" s="9">
        <f>ABS(Table37[[#This Row],[DeltaZ]])</f>
        <v>8.5999999999998522E-2</v>
      </c>
      <c r="R12" s="14"/>
      <c r="S12" s="6"/>
      <c r="T12" s="20"/>
      <c r="U12" s="20"/>
      <c r="V12" s="20"/>
      <c r="W12" s="20"/>
      <c r="X12" s="20"/>
      <c r="Y12" s="20"/>
      <c r="Z12" s="27"/>
    </row>
    <row r="13" spans="1:28" x14ac:dyDescent="0.25">
      <c r="A13" s="6" t="s">
        <v>163</v>
      </c>
      <c r="B13" s="20">
        <v>565585.68500000006</v>
      </c>
      <c r="C13" s="20">
        <v>267654.02500000002</v>
      </c>
      <c r="D13" s="20">
        <v>3.1190000000000002</v>
      </c>
      <c r="E13" s="20">
        <v>3.2090000000000001</v>
      </c>
      <c r="F13" s="9" t="s">
        <v>215</v>
      </c>
      <c r="G13" s="8">
        <v>0.09</v>
      </c>
      <c r="H13" s="9">
        <f>ABS(Table3[[#This Row],[DeltaZ]])</f>
        <v>0.09</v>
      </c>
      <c r="I13" s="14"/>
      <c r="J13" s="6" t="s">
        <v>163</v>
      </c>
      <c r="K13" s="20">
        <v>565585.68500000006</v>
      </c>
      <c r="L13" s="20">
        <v>267654.02500000002</v>
      </c>
      <c r="M13" s="20">
        <v>3.1190000000000002</v>
      </c>
      <c r="N13" s="20">
        <v>3.2080000000000002</v>
      </c>
      <c r="O13" s="9" t="s">
        <v>215</v>
      </c>
      <c r="P13" s="8">
        <f>Table37[[#This Row],[DEMZ]]-Table37[[#This Row],[KnownZ]]</f>
        <v>8.8999999999999968E-2</v>
      </c>
      <c r="Q13" s="9">
        <f>ABS(Table37[[#This Row],[DeltaZ]])</f>
        <v>8.8999999999999968E-2</v>
      </c>
      <c r="R13" s="14"/>
      <c r="S13" s="6"/>
      <c r="T13" s="20"/>
      <c r="U13" s="20"/>
      <c r="V13" s="20"/>
      <c r="W13" s="20"/>
      <c r="X13" s="20"/>
      <c r="Y13" s="20"/>
      <c r="Z13" s="27"/>
    </row>
    <row r="14" spans="1:28" x14ac:dyDescent="0.25">
      <c r="A14" s="6" t="s">
        <v>164</v>
      </c>
      <c r="B14" s="20">
        <v>219231.114</v>
      </c>
      <c r="C14" s="20">
        <v>331999.72700000001</v>
      </c>
      <c r="D14" s="20">
        <v>6.6829999999999998</v>
      </c>
      <c r="E14" s="20">
        <v>6.4180000000000001</v>
      </c>
      <c r="F14" s="9" t="s">
        <v>215</v>
      </c>
      <c r="G14" s="8">
        <v>-0.26500000000000001</v>
      </c>
      <c r="H14" s="9">
        <f>ABS(Table3[[#This Row],[DeltaZ]])</f>
        <v>0.26500000000000001</v>
      </c>
      <c r="I14" s="14"/>
      <c r="J14" s="6" t="s">
        <v>164</v>
      </c>
      <c r="K14" s="20">
        <v>219231.114</v>
      </c>
      <c r="L14" s="20">
        <v>331999.72700000001</v>
      </c>
      <c r="M14" s="20">
        <v>6.6829999999999998</v>
      </c>
      <c r="N14" s="20">
        <v>6.4269999999999996</v>
      </c>
      <c r="O14" s="9" t="s">
        <v>215</v>
      </c>
      <c r="P14" s="8">
        <f>Table37[[#This Row],[DEMZ]]-Table37[[#This Row],[KnownZ]]</f>
        <v>-0.25600000000000023</v>
      </c>
      <c r="Q14" s="9">
        <f>ABS(Table37[[#This Row],[DeltaZ]])</f>
        <v>0.25600000000000023</v>
      </c>
      <c r="R14" s="14"/>
      <c r="S14" s="6"/>
      <c r="T14" s="20"/>
      <c r="U14" s="20"/>
      <c r="V14" s="20"/>
      <c r="W14" s="20"/>
      <c r="X14" s="28"/>
      <c r="Y14" s="20"/>
      <c r="Z14" s="27"/>
    </row>
    <row r="15" spans="1:28" x14ac:dyDescent="0.25">
      <c r="A15" s="6" t="s">
        <v>165</v>
      </c>
      <c r="B15" s="20">
        <v>285948.55200000003</v>
      </c>
      <c r="C15" s="20">
        <v>225512.49600000001</v>
      </c>
      <c r="D15" s="20">
        <v>60.901000000000003</v>
      </c>
      <c r="E15" s="20">
        <v>60.898000000000003</v>
      </c>
      <c r="F15" s="9" t="s">
        <v>215</v>
      </c>
      <c r="G15" s="8">
        <v>-3.0000000000000001E-3</v>
      </c>
      <c r="H15" s="9">
        <f>ABS(Table3[[#This Row],[DeltaZ]])</f>
        <v>3.0000000000000001E-3</v>
      </c>
      <c r="I15" s="14"/>
      <c r="J15" s="6" t="s">
        <v>165</v>
      </c>
      <c r="K15" s="20">
        <v>285948.55200000003</v>
      </c>
      <c r="L15" s="20">
        <v>225512.49600000001</v>
      </c>
      <c r="M15" s="20">
        <v>60.901000000000003</v>
      </c>
      <c r="N15" s="20">
        <v>60.881999999999998</v>
      </c>
      <c r="O15" s="9" t="s">
        <v>215</v>
      </c>
      <c r="P15" s="8">
        <f>Table37[[#This Row],[DEMZ]]-Table37[[#This Row],[KnownZ]]</f>
        <v>-1.9000000000005457E-2</v>
      </c>
      <c r="Q15" s="9">
        <f>ABS(Table37[[#This Row],[DeltaZ]])</f>
        <v>1.9000000000005457E-2</v>
      </c>
      <c r="R15" s="14"/>
      <c r="S15" s="6"/>
      <c r="T15" s="20"/>
      <c r="U15" s="20"/>
      <c r="V15" s="20"/>
      <c r="W15" s="20"/>
      <c r="X15" s="28"/>
      <c r="Y15" s="20"/>
      <c r="Z15" s="27"/>
    </row>
    <row r="16" spans="1:28" x14ac:dyDescent="0.25">
      <c r="A16" s="6" t="s">
        <v>166</v>
      </c>
      <c r="B16" s="20">
        <v>217630.842</v>
      </c>
      <c r="C16" s="20">
        <v>269168.45600000001</v>
      </c>
      <c r="D16" s="20">
        <v>-1.113</v>
      </c>
      <c r="E16" s="20">
        <v>-1.171</v>
      </c>
      <c r="F16" s="9" t="s">
        <v>215</v>
      </c>
      <c r="G16" s="8">
        <v>-5.8000000000000003E-2</v>
      </c>
      <c r="H16" s="9">
        <f>ABS(Table3[[#This Row],[DeltaZ]])</f>
        <v>5.8000000000000003E-2</v>
      </c>
      <c r="I16" s="14"/>
      <c r="J16" s="6" t="s">
        <v>166</v>
      </c>
      <c r="K16" s="20">
        <v>217630.842</v>
      </c>
      <c r="L16" s="20">
        <v>269168.45600000001</v>
      </c>
      <c r="M16" s="20">
        <v>-1.113</v>
      </c>
      <c r="N16" s="20">
        <v>-1.1339999999999999</v>
      </c>
      <c r="O16" s="9" t="s">
        <v>215</v>
      </c>
      <c r="P16" s="8">
        <f>Table37[[#This Row],[DEMZ]]-Table37[[#This Row],[KnownZ]]</f>
        <v>-2.0999999999999908E-2</v>
      </c>
      <c r="Q16" s="9">
        <f>ABS(Table37[[#This Row],[DeltaZ]])</f>
        <v>2.0999999999999908E-2</v>
      </c>
      <c r="R16" s="14"/>
      <c r="S16" s="6"/>
      <c r="T16" s="20"/>
      <c r="U16" s="20"/>
      <c r="V16" s="20"/>
      <c r="W16" s="20"/>
      <c r="X16" s="28"/>
      <c r="Y16" s="20"/>
      <c r="Z16" s="27"/>
    </row>
    <row r="17" spans="1:26" x14ac:dyDescent="0.25">
      <c r="A17" s="6" t="s">
        <v>167</v>
      </c>
      <c r="B17" s="20">
        <v>300070.80300000001</v>
      </c>
      <c r="C17" s="20">
        <v>274849.10100000002</v>
      </c>
      <c r="D17" s="20">
        <v>128.36099999999999</v>
      </c>
      <c r="E17" s="20">
        <v>128.352</v>
      </c>
      <c r="F17" s="9" t="s">
        <v>215</v>
      </c>
      <c r="G17" s="8">
        <v>-8.9999999999999993E-3</v>
      </c>
      <c r="H17" s="9">
        <f>ABS(Table3[[#This Row],[DeltaZ]])</f>
        <v>8.9999999999999993E-3</v>
      </c>
      <c r="I17" s="14"/>
      <c r="J17" s="6" t="s">
        <v>167</v>
      </c>
      <c r="K17" s="20">
        <v>300070.80300000001</v>
      </c>
      <c r="L17" s="20">
        <v>274849.10100000002</v>
      </c>
      <c r="M17" s="20">
        <v>128.36099999999999</v>
      </c>
      <c r="N17" s="20">
        <v>128.35499999999999</v>
      </c>
      <c r="O17" s="9" t="s">
        <v>215</v>
      </c>
      <c r="P17" s="8">
        <f>Table37[[#This Row],[DEMZ]]-Table37[[#This Row],[KnownZ]]</f>
        <v>-6.0000000000002274E-3</v>
      </c>
      <c r="Q17" s="9">
        <f>ABS(Table37[[#This Row],[DeltaZ]])</f>
        <v>6.0000000000002274E-3</v>
      </c>
      <c r="R17" s="14"/>
      <c r="S17" s="6"/>
      <c r="T17" s="20"/>
      <c r="U17" s="20"/>
      <c r="V17" s="20"/>
      <c r="W17" s="20"/>
      <c r="X17" s="20"/>
      <c r="Y17" s="20"/>
      <c r="Z17" s="27"/>
    </row>
    <row r="18" spans="1:26" x14ac:dyDescent="0.25">
      <c r="A18" s="6" t="s">
        <v>168</v>
      </c>
      <c r="B18" s="20">
        <v>294685.46399999998</v>
      </c>
      <c r="C18" s="20">
        <v>185425.851</v>
      </c>
      <c r="D18" s="20">
        <v>32.71</v>
      </c>
      <c r="E18" s="20">
        <v>32.665999999999997</v>
      </c>
      <c r="F18" s="9" t="s">
        <v>215</v>
      </c>
      <c r="G18" s="8">
        <v>-4.3999999999999997E-2</v>
      </c>
      <c r="H18" s="9">
        <f>ABS(Table3[[#This Row],[DeltaZ]])</f>
        <v>4.3999999999999997E-2</v>
      </c>
      <c r="I18" s="14"/>
      <c r="J18" s="6" t="s">
        <v>168</v>
      </c>
      <c r="K18" s="20">
        <v>294685.46399999998</v>
      </c>
      <c r="L18" s="20">
        <v>185425.851</v>
      </c>
      <c r="M18" s="20">
        <v>32.71</v>
      </c>
      <c r="N18" s="20">
        <v>32.71</v>
      </c>
      <c r="O18" s="9" t="s">
        <v>215</v>
      </c>
      <c r="P18" s="8">
        <f>Table37[[#This Row],[DEMZ]]-Table37[[#This Row],[KnownZ]]</f>
        <v>0</v>
      </c>
      <c r="Q18" s="9">
        <f>ABS(Table37[[#This Row],[DeltaZ]])</f>
        <v>0</v>
      </c>
      <c r="R18" s="14"/>
      <c r="S18" s="6"/>
      <c r="T18" s="20"/>
      <c r="U18" s="20"/>
      <c r="V18" s="20"/>
      <c r="W18" s="20"/>
      <c r="X18" s="20"/>
      <c r="Y18" s="20"/>
      <c r="Z18" s="27"/>
    </row>
    <row r="19" spans="1:26" x14ac:dyDescent="0.25">
      <c r="A19" s="6" t="s">
        <v>169</v>
      </c>
      <c r="B19" s="20">
        <v>256464.83199999999</v>
      </c>
      <c r="C19" s="20">
        <v>296798.158</v>
      </c>
      <c r="D19" s="20">
        <v>63.643999999999998</v>
      </c>
      <c r="E19" s="20">
        <v>63.595999999999997</v>
      </c>
      <c r="F19" s="9" t="s">
        <v>215</v>
      </c>
      <c r="G19" s="8">
        <v>-4.8000000000000001E-2</v>
      </c>
      <c r="H19" s="9">
        <f>ABS(Table3[[#This Row],[DeltaZ]])</f>
        <v>4.8000000000000001E-2</v>
      </c>
      <c r="I19" s="14"/>
      <c r="J19" s="6" t="s">
        <v>169</v>
      </c>
      <c r="K19" s="20">
        <v>256464.83199999999</v>
      </c>
      <c r="L19" s="20">
        <v>296798.158</v>
      </c>
      <c r="M19" s="20">
        <v>63.643999999999998</v>
      </c>
      <c r="N19" s="20">
        <v>63.601999999999997</v>
      </c>
      <c r="O19" s="9" t="s">
        <v>215</v>
      </c>
      <c r="P19" s="8">
        <f>Table37[[#This Row],[DEMZ]]-Table37[[#This Row],[KnownZ]]</f>
        <v>-4.2000000000001592E-2</v>
      </c>
      <c r="Q19" s="9">
        <f>ABS(Table37[[#This Row],[DeltaZ]])</f>
        <v>4.2000000000001592E-2</v>
      </c>
      <c r="R19" s="14"/>
      <c r="S19" s="6"/>
      <c r="T19" s="20"/>
      <c r="U19" s="20"/>
      <c r="V19" s="20"/>
      <c r="W19" s="20"/>
      <c r="X19" s="20"/>
      <c r="Y19" s="20"/>
      <c r="Z19" s="27"/>
    </row>
    <row r="20" spans="1:26" x14ac:dyDescent="0.25">
      <c r="A20" s="6" t="s">
        <v>170</v>
      </c>
      <c r="B20" s="20">
        <v>352863.65899999999</v>
      </c>
      <c r="C20" s="20">
        <v>240169.016</v>
      </c>
      <c r="D20" s="20">
        <v>96.2</v>
      </c>
      <c r="E20" s="20">
        <v>96.161000000000001</v>
      </c>
      <c r="F20" s="9" t="s">
        <v>215</v>
      </c>
      <c r="G20" s="8">
        <v>-3.9E-2</v>
      </c>
      <c r="H20" s="9">
        <f>ABS(Table3[[#This Row],[DeltaZ]])</f>
        <v>3.9E-2</v>
      </c>
      <c r="I20" s="14"/>
      <c r="J20" s="6" t="s">
        <v>170</v>
      </c>
      <c r="K20" s="20">
        <v>352863.65899999999</v>
      </c>
      <c r="L20" s="20">
        <v>240169.016</v>
      </c>
      <c r="M20" s="20">
        <v>96.2</v>
      </c>
      <c r="N20" s="20">
        <v>96.14</v>
      </c>
      <c r="O20" s="9" t="s">
        <v>215</v>
      </c>
      <c r="P20" s="8">
        <f>Table37[[#This Row],[DEMZ]]-Table37[[#This Row],[KnownZ]]</f>
        <v>-6.0000000000002274E-2</v>
      </c>
      <c r="Q20" s="9">
        <f>ABS(Table37[[#This Row],[DeltaZ]])</f>
        <v>6.0000000000002274E-2</v>
      </c>
      <c r="R20" s="14"/>
      <c r="S20" s="6"/>
      <c r="T20" s="20"/>
      <c r="U20" s="20"/>
      <c r="V20" s="20"/>
      <c r="W20" s="20"/>
      <c r="X20" s="28"/>
      <c r="Y20" s="20"/>
      <c r="Z20" s="27"/>
    </row>
    <row r="21" spans="1:26" x14ac:dyDescent="0.25">
      <c r="A21" s="6" t="s">
        <v>171</v>
      </c>
      <c r="B21" s="20">
        <v>412705.33199999999</v>
      </c>
      <c r="C21" s="20">
        <v>296871.56800000003</v>
      </c>
      <c r="D21" s="20">
        <v>87.248999999999995</v>
      </c>
      <c r="E21" s="20">
        <v>87.481999999999999</v>
      </c>
      <c r="F21" s="9" t="s">
        <v>215</v>
      </c>
      <c r="G21" s="8">
        <v>0.23300000000000001</v>
      </c>
      <c r="H21" s="9">
        <f>ABS(Table3[[#This Row],[DeltaZ]])</f>
        <v>0.23300000000000001</v>
      </c>
      <c r="I21" s="14"/>
      <c r="J21" s="6" t="s">
        <v>171</v>
      </c>
      <c r="K21" s="20">
        <v>412705.33199999999</v>
      </c>
      <c r="L21" s="20">
        <v>296871.56800000003</v>
      </c>
      <c r="M21" s="20">
        <v>87.248999999999995</v>
      </c>
      <c r="N21" s="20">
        <v>87.450999999999993</v>
      </c>
      <c r="O21" s="9" t="s">
        <v>215</v>
      </c>
      <c r="P21" s="8">
        <f>Table37[[#This Row],[DEMZ]]-Table37[[#This Row],[KnownZ]]</f>
        <v>0.20199999999999818</v>
      </c>
      <c r="Q21" s="9">
        <f>ABS(Table37[[#This Row],[DeltaZ]])</f>
        <v>0.20199999999999818</v>
      </c>
      <c r="R21" s="14"/>
      <c r="S21" s="6"/>
      <c r="T21" s="20"/>
      <c r="U21" s="20"/>
      <c r="V21" s="20"/>
      <c r="W21" s="20"/>
      <c r="X21" s="20"/>
      <c r="Y21" s="20"/>
      <c r="Z21" s="27"/>
    </row>
    <row r="22" spans="1:26" x14ac:dyDescent="0.25">
      <c r="A22" s="6" t="s">
        <v>172</v>
      </c>
      <c r="B22" s="20">
        <v>504491.951</v>
      </c>
      <c r="C22" s="20">
        <v>241092.74</v>
      </c>
      <c r="D22" s="20">
        <v>35.534999999999997</v>
      </c>
      <c r="E22" s="20">
        <v>35.526000000000003</v>
      </c>
      <c r="F22" s="9" t="s">
        <v>215</v>
      </c>
      <c r="G22" s="8">
        <v>-8.9999999999999993E-3</v>
      </c>
      <c r="H22" s="9">
        <f>ABS(Table3[[#This Row],[DeltaZ]])</f>
        <v>8.9999999999999993E-3</v>
      </c>
      <c r="I22" s="14"/>
      <c r="J22" s="6" t="s">
        <v>172</v>
      </c>
      <c r="K22" s="20">
        <v>504491.951</v>
      </c>
      <c r="L22" s="20">
        <v>241092.74</v>
      </c>
      <c r="M22" s="20">
        <v>35.534999999999997</v>
      </c>
      <c r="N22" s="20">
        <v>35.551000000000002</v>
      </c>
      <c r="O22" s="9" t="s">
        <v>215</v>
      </c>
      <c r="P22" s="8">
        <f>Table37[[#This Row],[DEMZ]]-Table37[[#This Row],[KnownZ]]</f>
        <v>1.6000000000005343E-2</v>
      </c>
      <c r="Q22" s="9">
        <f>ABS(Table37[[#This Row],[DeltaZ]])</f>
        <v>1.6000000000005343E-2</v>
      </c>
      <c r="R22" s="14"/>
      <c r="S22" s="6"/>
      <c r="T22" s="20"/>
      <c r="U22" s="20"/>
      <c r="V22" s="20"/>
      <c r="W22" s="20"/>
      <c r="X22" s="20"/>
      <c r="Y22" s="20"/>
      <c r="Z22" s="27"/>
    </row>
    <row r="23" spans="1:26" x14ac:dyDescent="0.25">
      <c r="A23" s="6" t="s">
        <v>173</v>
      </c>
      <c r="B23" s="9">
        <v>355359.85200000001</v>
      </c>
      <c r="C23" s="9">
        <v>156185.63200000001</v>
      </c>
      <c r="D23" s="9">
        <v>20.472999999999999</v>
      </c>
      <c r="E23" s="9">
        <v>20.488</v>
      </c>
      <c r="F23" s="9" t="s">
        <v>215</v>
      </c>
      <c r="G23" s="9">
        <v>1.4999999999999999E-2</v>
      </c>
      <c r="H23" s="9">
        <f>ABS(Table3[[#This Row],[DeltaZ]])</f>
        <v>1.4999999999999999E-2</v>
      </c>
      <c r="I23" s="14"/>
      <c r="J23" s="6" t="s">
        <v>173</v>
      </c>
      <c r="K23" s="9">
        <v>355359.85200000001</v>
      </c>
      <c r="L23" s="9">
        <v>156185.63200000001</v>
      </c>
      <c r="M23" s="9">
        <v>20.472999999999999</v>
      </c>
      <c r="N23" s="9">
        <v>20.486000000000001</v>
      </c>
      <c r="O23" s="9" t="s">
        <v>215</v>
      </c>
      <c r="P23" s="9">
        <f>Table37[[#This Row],[DEMZ]]-Table37[[#This Row],[KnownZ]]</f>
        <v>1.3000000000001677E-2</v>
      </c>
      <c r="Q23" s="9">
        <f>ABS(Table37[[#This Row],[DeltaZ]])</f>
        <v>1.3000000000001677E-2</v>
      </c>
      <c r="R23" s="14"/>
      <c r="S23" s="6"/>
      <c r="T23" s="20"/>
      <c r="U23" s="20"/>
      <c r="V23" s="20"/>
      <c r="W23" s="20"/>
      <c r="X23" s="20"/>
      <c r="Y23" s="20"/>
      <c r="Z23" s="27"/>
    </row>
    <row r="24" spans="1:26" x14ac:dyDescent="0.25">
      <c r="A24" s="6" t="s">
        <v>174</v>
      </c>
      <c r="B24" s="9">
        <v>517140.783</v>
      </c>
      <c r="C24" s="9">
        <v>200554.16699999999</v>
      </c>
      <c r="D24" s="9">
        <v>8.1349999999999998</v>
      </c>
      <c r="E24" s="9">
        <v>8.2330000000000005</v>
      </c>
      <c r="F24" s="9" t="s">
        <v>215</v>
      </c>
      <c r="G24" s="9">
        <v>9.8000000000000004E-2</v>
      </c>
      <c r="H24" s="9">
        <f>ABS(Table3[[#This Row],[DeltaZ]])</f>
        <v>9.8000000000000004E-2</v>
      </c>
      <c r="I24" s="14"/>
      <c r="J24" s="6" t="s">
        <v>174</v>
      </c>
      <c r="K24" s="9">
        <v>517140.783</v>
      </c>
      <c r="L24" s="9">
        <v>200554.16699999999</v>
      </c>
      <c r="M24" s="9">
        <v>8.1349999999999998</v>
      </c>
      <c r="N24" s="9">
        <v>8.2490000000000006</v>
      </c>
      <c r="O24" s="9" t="s">
        <v>215</v>
      </c>
      <c r="P24" s="9">
        <f>Table37[[#This Row],[DEMZ]]-Table37[[#This Row],[KnownZ]]</f>
        <v>0.11400000000000077</v>
      </c>
      <c r="Q24" s="9">
        <f>ABS(Table37[[#This Row],[DeltaZ]])</f>
        <v>0.11400000000000077</v>
      </c>
      <c r="R24" s="14"/>
      <c r="S24" s="6"/>
      <c r="T24" s="20"/>
      <c r="U24" s="20"/>
      <c r="V24" s="20"/>
      <c r="W24" s="20"/>
      <c r="X24" s="20"/>
      <c r="Y24" s="20"/>
      <c r="Z24" s="14"/>
    </row>
    <row r="25" spans="1:26" x14ac:dyDescent="0.25">
      <c r="A25" s="6" t="s">
        <v>175</v>
      </c>
      <c r="B25" s="9">
        <v>366378.89500000002</v>
      </c>
      <c r="C25" s="9">
        <v>51997.963000000003</v>
      </c>
      <c r="D25" s="9">
        <v>16.103999999999999</v>
      </c>
      <c r="E25" s="9">
        <v>16.196999999999999</v>
      </c>
      <c r="F25" s="9" t="s">
        <v>215</v>
      </c>
      <c r="G25" s="9">
        <v>9.2999999999999999E-2</v>
      </c>
      <c r="H25" s="9">
        <f>ABS(Table3[[#This Row],[DeltaZ]])</f>
        <v>9.2999999999999999E-2</v>
      </c>
      <c r="I25" s="14"/>
      <c r="J25" s="6" t="s">
        <v>175</v>
      </c>
      <c r="K25" s="9">
        <v>366378.89500000002</v>
      </c>
      <c r="L25" s="9">
        <v>51997.963000000003</v>
      </c>
      <c r="M25" s="9">
        <v>16.103999999999999</v>
      </c>
      <c r="N25" s="9">
        <v>16.204999999999998</v>
      </c>
      <c r="O25" s="9" t="s">
        <v>215</v>
      </c>
      <c r="P25" s="9">
        <f>Table37[[#This Row],[DEMZ]]-Table37[[#This Row],[KnownZ]]</f>
        <v>0.10099999999999909</v>
      </c>
      <c r="Q25" s="9">
        <f>ABS(Table37[[#This Row],[DeltaZ]])</f>
        <v>0.10099999999999909</v>
      </c>
      <c r="R25" s="14"/>
      <c r="S25" s="6"/>
      <c r="T25" s="20"/>
      <c r="U25" s="20"/>
      <c r="V25" s="20"/>
      <c r="W25" s="20"/>
      <c r="X25" s="20"/>
      <c r="Y25" s="20"/>
      <c r="Z25" s="14"/>
    </row>
    <row r="26" spans="1:26" x14ac:dyDescent="0.25">
      <c r="A26" s="6" t="s">
        <v>176</v>
      </c>
      <c r="B26" s="9">
        <v>418692.58500000002</v>
      </c>
      <c r="C26" s="9">
        <v>168123.56</v>
      </c>
      <c r="D26" s="9">
        <v>18.36</v>
      </c>
      <c r="E26" s="9">
        <v>18.356999999999999</v>
      </c>
      <c r="F26" s="9" t="s">
        <v>215</v>
      </c>
      <c r="G26" s="9">
        <v>-3.0000000000000001E-3</v>
      </c>
      <c r="H26" s="9">
        <f>ABS(Table3[[#This Row],[DeltaZ]])</f>
        <v>3.0000000000000001E-3</v>
      </c>
      <c r="I26" s="14"/>
      <c r="J26" s="6" t="s">
        <v>176</v>
      </c>
      <c r="K26" s="9">
        <v>418692.58500000002</v>
      </c>
      <c r="L26" s="9">
        <v>168123.56</v>
      </c>
      <c r="M26" s="9">
        <v>18.36</v>
      </c>
      <c r="N26" s="9">
        <v>18.300999999999998</v>
      </c>
      <c r="O26" s="9" t="s">
        <v>215</v>
      </c>
      <c r="P26" s="9">
        <f>Table37[[#This Row],[DEMZ]]-Table37[[#This Row],[KnownZ]]</f>
        <v>-5.9000000000001052E-2</v>
      </c>
      <c r="Q26" s="9">
        <f>ABS(Table37[[#This Row],[DeltaZ]])</f>
        <v>5.9000000000001052E-2</v>
      </c>
      <c r="R26" s="14"/>
      <c r="S26" s="6"/>
      <c r="T26" s="20"/>
      <c r="U26" s="20"/>
      <c r="V26" s="20"/>
      <c r="W26" s="20"/>
      <c r="X26" s="20"/>
      <c r="Y26" s="20"/>
      <c r="Z26" s="14"/>
    </row>
    <row r="27" spans="1:26" x14ac:dyDescent="0.25">
      <c r="A27" s="6" t="s">
        <v>177</v>
      </c>
      <c r="B27" s="9">
        <v>413061.674</v>
      </c>
      <c r="C27" s="9">
        <v>108309.82799999999</v>
      </c>
      <c r="D27" s="9">
        <v>18.25</v>
      </c>
      <c r="E27" s="9">
        <v>18.190999999999999</v>
      </c>
      <c r="F27" s="9" t="s">
        <v>215</v>
      </c>
      <c r="G27" s="9">
        <v>-5.8999999999999997E-2</v>
      </c>
      <c r="H27" s="9">
        <f>ABS(Table3[[#This Row],[DeltaZ]])</f>
        <v>5.8999999999999997E-2</v>
      </c>
      <c r="I27" s="14"/>
      <c r="J27" s="6" t="s">
        <v>177</v>
      </c>
      <c r="K27" s="9">
        <v>413061.674</v>
      </c>
      <c r="L27" s="9">
        <v>108309.82799999999</v>
      </c>
      <c r="M27" s="9">
        <v>18.25</v>
      </c>
      <c r="N27" s="9">
        <v>18.212</v>
      </c>
      <c r="O27" s="9" t="s">
        <v>215</v>
      </c>
      <c r="P27" s="9">
        <f>Table37[[#This Row],[DEMZ]]-Table37[[#This Row],[KnownZ]]</f>
        <v>-3.8000000000000256E-2</v>
      </c>
      <c r="Q27" s="9">
        <f>ABS(Table37[[#This Row],[DeltaZ]])</f>
        <v>3.8000000000000256E-2</v>
      </c>
      <c r="R27" s="14"/>
      <c r="S27" s="6"/>
      <c r="T27" s="20"/>
      <c r="U27" s="20"/>
      <c r="V27" s="20"/>
      <c r="W27" s="20"/>
      <c r="X27" s="20"/>
      <c r="Y27" s="20"/>
      <c r="Z27" s="14"/>
    </row>
    <row r="28" spans="1:26" x14ac:dyDescent="0.25">
      <c r="A28" s="6" t="s">
        <v>178</v>
      </c>
      <c r="B28" s="9">
        <v>451165.81099999999</v>
      </c>
      <c r="C28" s="9">
        <v>218482.323</v>
      </c>
      <c r="D28" s="9">
        <v>62.252000000000002</v>
      </c>
      <c r="E28" s="9">
        <v>62.396999999999998</v>
      </c>
      <c r="F28" s="9" t="s">
        <v>215</v>
      </c>
      <c r="G28" s="9">
        <v>0.14499999999999999</v>
      </c>
      <c r="H28" s="9">
        <f>ABS(Table3[[#This Row],[DeltaZ]])</f>
        <v>0.14499999999999999</v>
      </c>
      <c r="I28" s="14"/>
      <c r="J28" s="6" t="s">
        <v>178</v>
      </c>
      <c r="K28" s="9">
        <v>451165.81099999999</v>
      </c>
      <c r="L28" s="9">
        <v>218482.323</v>
      </c>
      <c r="M28" s="9">
        <v>62.252000000000002</v>
      </c>
      <c r="N28" s="9">
        <v>62.39</v>
      </c>
      <c r="O28" s="9" t="s">
        <v>215</v>
      </c>
      <c r="P28" s="9">
        <f>Table37[[#This Row],[DEMZ]]-Table37[[#This Row],[KnownZ]]</f>
        <v>0.13799999999999812</v>
      </c>
      <c r="Q28" s="9">
        <f>ABS(Table37[[#This Row],[DeltaZ]])</f>
        <v>0.13799999999999812</v>
      </c>
      <c r="R28" s="14"/>
      <c r="S28" s="6"/>
      <c r="T28" s="20"/>
      <c r="U28" s="20"/>
      <c r="V28" s="20"/>
      <c r="W28" s="20"/>
      <c r="X28" s="20"/>
      <c r="Y28" s="20"/>
      <c r="Z28" s="14"/>
    </row>
    <row r="29" spans="1:26" x14ac:dyDescent="0.25">
      <c r="A29" s="6" t="s">
        <v>179</v>
      </c>
      <c r="B29" s="9">
        <v>228056.848</v>
      </c>
      <c r="C29" s="9">
        <v>245411.158</v>
      </c>
      <c r="D29" s="9">
        <v>8.0210000000000008</v>
      </c>
      <c r="E29" s="9">
        <v>7.8929999999999998</v>
      </c>
      <c r="F29" s="9" t="s">
        <v>215</v>
      </c>
      <c r="G29" s="9">
        <v>-0.128</v>
      </c>
      <c r="H29" s="9">
        <f>ABS(Table3[[#This Row],[DeltaZ]])</f>
        <v>0.128</v>
      </c>
      <c r="I29" s="14"/>
      <c r="J29" s="6" t="s">
        <v>179</v>
      </c>
      <c r="K29" s="9">
        <v>228056.848</v>
      </c>
      <c r="L29" s="9">
        <v>245411.158</v>
      </c>
      <c r="M29" s="9">
        <v>8.0210000000000008</v>
      </c>
      <c r="N29" s="9">
        <v>7.9020000000000001</v>
      </c>
      <c r="O29" s="9" t="s">
        <v>215</v>
      </c>
      <c r="P29" s="9">
        <f>Table37[[#This Row],[DEMZ]]-Table37[[#This Row],[KnownZ]]</f>
        <v>-0.11900000000000066</v>
      </c>
      <c r="Q29" s="9">
        <f>ABS(Table37[[#This Row],[DeltaZ]])</f>
        <v>0.11900000000000066</v>
      </c>
      <c r="R29" s="14"/>
      <c r="S29" s="6"/>
      <c r="T29" s="20"/>
      <c r="U29" s="20"/>
      <c r="V29" s="20"/>
      <c r="W29" s="20"/>
      <c r="X29" s="20"/>
      <c r="Y29" s="20"/>
      <c r="Z29" s="14"/>
    </row>
    <row r="30" spans="1:26" x14ac:dyDescent="0.25">
      <c r="A30" s="6" t="s">
        <v>180</v>
      </c>
      <c r="B30" s="9">
        <v>350652.89399999997</v>
      </c>
      <c r="C30" s="9">
        <v>204738.693</v>
      </c>
      <c r="D30" s="9">
        <v>43.167000000000002</v>
      </c>
      <c r="E30" s="9">
        <v>43.302</v>
      </c>
      <c r="F30" s="9" t="s">
        <v>215</v>
      </c>
      <c r="G30" s="9">
        <v>0.13500000000000001</v>
      </c>
      <c r="H30" s="9">
        <f>ABS(Table3[[#This Row],[DeltaZ]])</f>
        <v>0.13500000000000001</v>
      </c>
      <c r="I30" s="14"/>
      <c r="J30" s="6" t="s">
        <v>180</v>
      </c>
      <c r="K30" s="9">
        <v>350652.89399999997</v>
      </c>
      <c r="L30" s="9">
        <v>204738.693</v>
      </c>
      <c r="M30" s="9">
        <v>43.167000000000002</v>
      </c>
      <c r="N30" s="9">
        <v>43.313000000000002</v>
      </c>
      <c r="O30" s="9" t="s">
        <v>215</v>
      </c>
      <c r="P30" s="9">
        <f>Table37[[#This Row],[DEMZ]]-Table37[[#This Row],[KnownZ]]</f>
        <v>0.1460000000000008</v>
      </c>
      <c r="Q30" s="9">
        <f>ABS(Table37[[#This Row],[DeltaZ]])</f>
        <v>0.1460000000000008</v>
      </c>
      <c r="R30" s="14"/>
      <c r="S30" s="6"/>
      <c r="T30" s="20"/>
      <c r="U30" s="20"/>
      <c r="V30" s="20"/>
      <c r="W30" s="20"/>
      <c r="X30" s="20"/>
      <c r="Y30" s="20"/>
      <c r="Z30" s="14"/>
    </row>
    <row r="31" spans="1:26" x14ac:dyDescent="0.25">
      <c r="A31" s="6" t="s">
        <v>181</v>
      </c>
      <c r="B31" s="9">
        <v>428602.24900000001</v>
      </c>
      <c r="C31" s="9">
        <v>95940.31</v>
      </c>
      <c r="D31" s="9">
        <v>5.6340000000000003</v>
      </c>
      <c r="E31" s="9">
        <v>5.6310000000000002</v>
      </c>
      <c r="F31" s="9" t="s">
        <v>215</v>
      </c>
      <c r="G31" s="9">
        <v>-3.0000000000000001E-3</v>
      </c>
      <c r="H31" s="9">
        <f>ABS(Table3[[#This Row],[DeltaZ]])</f>
        <v>3.0000000000000001E-3</v>
      </c>
      <c r="I31" s="14"/>
      <c r="J31" s="6" t="s">
        <v>181</v>
      </c>
      <c r="K31" s="9">
        <v>428602.24900000001</v>
      </c>
      <c r="L31" s="9">
        <v>95940.31</v>
      </c>
      <c r="M31" s="9">
        <v>5.6340000000000003</v>
      </c>
      <c r="N31" s="9">
        <v>5.657</v>
      </c>
      <c r="O31" s="9" t="s">
        <v>215</v>
      </c>
      <c r="P31" s="9">
        <f>Table37[[#This Row],[DEMZ]]-Table37[[#This Row],[KnownZ]]</f>
        <v>2.2999999999999687E-2</v>
      </c>
      <c r="Q31" s="9">
        <f>ABS(Table37[[#This Row],[DeltaZ]])</f>
        <v>2.2999999999999687E-2</v>
      </c>
      <c r="R31" s="14"/>
      <c r="S31" s="6"/>
      <c r="T31" s="20"/>
      <c r="U31" s="20"/>
      <c r="V31" s="20"/>
      <c r="W31" s="20"/>
      <c r="X31" s="20"/>
      <c r="Y31" s="20"/>
      <c r="Z31" s="14"/>
    </row>
    <row r="32" spans="1:26" x14ac:dyDescent="0.25">
      <c r="A32" s="6" t="s">
        <v>182</v>
      </c>
      <c r="B32" s="9">
        <v>425898.663</v>
      </c>
      <c r="C32" s="9">
        <v>260880.29800000001</v>
      </c>
      <c r="D32" s="9">
        <v>82.325000000000003</v>
      </c>
      <c r="E32" s="9">
        <v>82.451999999999998</v>
      </c>
      <c r="F32" s="9" t="s">
        <v>215</v>
      </c>
      <c r="G32" s="9">
        <v>0.127</v>
      </c>
      <c r="H32" s="9">
        <f>ABS(Table3[[#This Row],[DeltaZ]])</f>
        <v>0.127</v>
      </c>
      <c r="I32" s="14"/>
      <c r="J32" s="6" t="s">
        <v>182</v>
      </c>
      <c r="K32" s="9">
        <v>425898.663</v>
      </c>
      <c r="L32" s="9">
        <v>260880.29800000001</v>
      </c>
      <c r="M32" s="9">
        <v>82.325000000000003</v>
      </c>
      <c r="N32" s="9">
        <v>82.441999999999993</v>
      </c>
      <c r="O32" s="9" t="s">
        <v>215</v>
      </c>
      <c r="P32" s="9">
        <f>Table37[[#This Row],[DEMZ]]-Table37[[#This Row],[KnownZ]]</f>
        <v>0.11699999999999022</v>
      </c>
      <c r="Q32" s="9">
        <f>ABS(Table37[[#This Row],[DeltaZ]])</f>
        <v>0.11699999999999022</v>
      </c>
      <c r="R32" s="14"/>
      <c r="S32" s="6"/>
      <c r="T32" s="20"/>
      <c r="U32" s="20"/>
      <c r="V32" s="20"/>
      <c r="W32" s="20"/>
      <c r="X32" s="20"/>
      <c r="Y32" s="20"/>
      <c r="Z32" s="14"/>
    </row>
    <row r="33" spans="1:26" x14ac:dyDescent="0.25">
      <c r="A33" s="6" t="s">
        <v>183</v>
      </c>
      <c r="B33" s="9">
        <v>531024.40800000005</v>
      </c>
      <c r="C33" s="9">
        <v>448712.11599999998</v>
      </c>
      <c r="D33" s="9">
        <v>102.866</v>
      </c>
      <c r="E33" s="9">
        <v>102.846</v>
      </c>
      <c r="F33" s="9" t="s">
        <v>215</v>
      </c>
      <c r="G33" s="9">
        <v>-0.02</v>
      </c>
      <c r="H33" s="9">
        <f>ABS(Table3[[#This Row],[DeltaZ]])</f>
        <v>0.02</v>
      </c>
      <c r="I33" s="14"/>
      <c r="J33" s="6" t="s">
        <v>183</v>
      </c>
      <c r="K33" s="9">
        <v>531024.40800000005</v>
      </c>
      <c r="L33" s="9">
        <v>448712.11599999998</v>
      </c>
      <c r="M33" s="9">
        <v>102.866</v>
      </c>
      <c r="N33" s="9">
        <v>102.855</v>
      </c>
      <c r="O33" s="9" t="s">
        <v>215</v>
      </c>
      <c r="P33" s="9">
        <f>Table37[[#This Row],[DEMZ]]-Table37[[#This Row],[KnownZ]]</f>
        <v>-1.099999999999568E-2</v>
      </c>
      <c r="Q33" s="9">
        <f>ABS(Table37[[#This Row],[DeltaZ]])</f>
        <v>1.099999999999568E-2</v>
      </c>
      <c r="R33" s="14"/>
      <c r="S33"/>
      <c r="T33"/>
      <c r="U33"/>
      <c r="V33"/>
      <c r="W33"/>
      <c r="X33"/>
      <c r="Y33"/>
      <c r="Z33" s="14"/>
    </row>
    <row r="34" spans="1:26" x14ac:dyDescent="0.25">
      <c r="A34" s="6" t="s">
        <v>184</v>
      </c>
      <c r="B34" s="9">
        <v>579382.65500000003</v>
      </c>
      <c r="C34" s="9">
        <v>451615.016</v>
      </c>
      <c r="D34" s="9">
        <v>44.265000000000001</v>
      </c>
      <c r="E34" s="9">
        <v>44.286999999999999</v>
      </c>
      <c r="F34" s="9" t="s">
        <v>215</v>
      </c>
      <c r="G34" s="9">
        <v>2.1999999999999999E-2</v>
      </c>
      <c r="H34" s="9">
        <f>ABS(Table3[[#This Row],[DeltaZ]])</f>
        <v>2.1999999999999999E-2</v>
      </c>
      <c r="I34" s="14"/>
      <c r="J34" s="6" t="s">
        <v>184</v>
      </c>
      <c r="K34" s="9">
        <v>579382.65500000003</v>
      </c>
      <c r="L34" s="9">
        <v>451615.016</v>
      </c>
      <c r="M34" s="9">
        <v>44.265000000000001</v>
      </c>
      <c r="N34" s="9">
        <v>44.286999999999999</v>
      </c>
      <c r="O34" s="9" t="s">
        <v>215</v>
      </c>
      <c r="P34" s="9">
        <f>Table37[[#This Row],[DEMZ]]-Table37[[#This Row],[KnownZ]]</f>
        <v>2.1999999999998465E-2</v>
      </c>
      <c r="Q34" s="9">
        <f>ABS(Table37[[#This Row],[DeltaZ]])</f>
        <v>2.1999999999998465E-2</v>
      </c>
      <c r="R34" s="14"/>
      <c r="S34"/>
      <c r="T34"/>
      <c r="U34"/>
      <c r="V34"/>
      <c r="W34"/>
      <c r="X34"/>
      <c r="Y34"/>
      <c r="Z34" s="14"/>
    </row>
    <row r="35" spans="1:26" x14ac:dyDescent="0.25">
      <c r="A35" s="6" t="s">
        <v>185</v>
      </c>
      <c r="B35" s="9">
        <v>525200.06999999995</v>
      </c>
      <c r="C35" s="9">
        <v>371128.28100000002</v>
      </c>
      <c r="D35" s="9">
        <v>151.559</v>
      </c>
      <c r="E35" s="9">
        <v>151.35499999999999</v>
      </c>
      <c r="F35" s="9" t="s">
        <v>215</v>
      </c>
      <c r="G35" s="9">
        <v>-0.20399999999999999</v>
      </c>
      <c r="H35" s="9">
        <f>ABS(Table3[[#This Row],[DeltaZ]])</f>
        <v>0.20399999999999999</v>
      </c>
      <c r="I35" s="14"/>
      <c r="J35" s="6" t="s">
        <v>185</v>
      </c>
      <c r="K35" s="9">
        <v>525200.06999999995</v>
      </c>
      <c r="L35" s="9">
        <v>371128.28100000002</v>
      </c>
      <c r="M35" s="9">
        <v>151.559</v>
      </c>
      <c r="N35" s="9">
        <v>151.34100000000001</v>
      </c>
      <c r="O35" s="9" t="s">
        <v>215</v>
      </c>
      <c r="P35" s="9">
        <f>Table37[[#This Row],[DEMZ]]-Table37[[#This Row],[KnownZ]]</f>
        <v>-0.21799999999998931</v>
      </c>
      <c r="Q35" s="9">
        <f>ABS(Table37[[#This Row],[DeltaZ]])</f>
        <v>0.21799999999998931</v>
      </c>
      <c r="R35" s="14"/>
      <c r="S35"/>
      <c r="T35"/>
      <c r="U35"/>
      <c r="V35"/>
      <c r="W35"/>
      <c r="X35"/>
      <c r="Y35"/>
      <c r="Z35" s="14"/>
    </row>
    <row r="36" spans="1:26" x14ac:dyDescent="0.25">
      <c r="A36" s="6" t="s">
        <v>186</v>
      </c>
      <c r="B36" s="9">
        <v>575821.59400000004</v>
      </c>
      <c r="C36" s="9">
        <v>362007.87300000002</v>
      </c>
      <c r="D36" s="9">
        <v>7.681</v>
      </c>
      <c r="E36" s="9">
        <v>7.6159999999999997</v>
      </c>
      <c r="F36" s="9" t="s">
        <v>215</v>
      </c>
      <c r="G36" s="9">
        <v>-6.5000000000000002E-2</v>
      </c>
      <c r="H36" s="9">
        <f>ABS(Table3[[#This Row],[DeltaZ]])</f>
        <v>6.5000000000000002E-2</v>
      </c>
      <c r="I36" s="14"/>
      <c r="J36" s="6" t="s">
        <v>186</v>
      </c>
      <c r="K36" s="9">
        <v>575821.59400000004</v>
      </c>
      <c r="L36" s="9">
        <v>362007.87300000002</v>
      </c>
      <c r="M36" s="9">
        <v>7.681</v>
      </c>
      <c r="N36" s="9">
        <v>7.5890000000000004</v>
      </c>
      <c r="O36" s="9" t="s">
        <v>215</v>
      </c>
      <c r="P36" s="9">
        <f>Table37[[#This Row],[DEMZ]]-Table37[[#This Row],[KnownZ]]</f>
        <v>-9.1999999999999638E-2</v>
      </c>
      <c r="Q36" s="9">
        <f>ABS(Table37[[#This Row],[DeltaZ]])</f>
        <v>9.1999999999999638E-2</v>
      </c>
      <c r="R36" s="14"/>
      <c r="S36"/>
      <c r="T36"/>
      <c r="U36"/>
      <c r="V36"/>
      <c r="W36"/>
      <c r="X36"/>
      <c r="Y36"/>
      <c r="Z36" s="14"/>
    </row>
    <row r="37" spans="1:26" x14ac:dyDescent="0.25">
      <c r="A37" s="6" t="s">
        <v>187</v>
      </c>
      <c r="B37" s="9">
        <v>609473.06400000001</v>
      </c>
      <c r="C37" s="9">
        <v>390716.85700000002</v>
      </c>
      <c r="D37" s="9">
        <v>3.1989999999999998</v>
      </c>
      <c r="E37" s="9">
        <v>3.492</v>
      </c>
      <c r="F37" s="9" t="s">
        <v>215</v>
      </c>
      <c r="G37" s="9">
        <v>0.29299999999999998</v>
      </c>
      <c r="H37" s="9">
        <f>ABS(Table3[[#This Row],[DeltaZ]])</f>
        <v>0.29299999999999998</v>
      </c>
      <c r="I37" s="14"/>
      <c r="J37" s="6" t="s">
        <v>187</v>
      </c>
      <c r="K37" s="9">
        <v>609473.06400000001</v>
      </c>
      <c r="L37" s="9">
        <v>390716.85700000002</v>
      </c>
      <c r="M37" s="9">
        <v>3.1989999999999998</v>
      </c>
      <c r="N37" s="9">
        <v>3.4929999999999999</v>
      </c>
      <c r="O37" s="9" t="s">
        <v>215</v>
      </c>
      <c r="P37" s="9">
        <f>Table37[[#This Row],[DEMZ]]-Table37[[#This Row],[KnownZ]]</f>
        <v>0.29400000000000004</v>
      </c>
      <c r="Q37" s="9">
        <f>ABS(Table37[[#This Row],[DeltaZ]])</f>
        <v>0.29400000000000004</v>
      </c>
      <c r="R37" s="14"/>
      <c r="S37"/>
      <c r="T37"/>
      <c r="U37"/>
      <c r="V37"/>
      <c r="W37"/>
      <c r="X37"/>
      <c r="Y37"/>
      <c r="Z37" s="14"/>
    </row>
    <row r="38" spans="1:26" x14ac:dyDescent="0.25">
      <c r="A38" s="6" t="s">
        <v>188</v>
      </c>
      <c r="B38" s="9">
        <v>558787.27599999995</v>
      </c>
      <c r="C38" s="9">
        <v>410409.00099999999</v>
      </c>
      <c r="D38" s="9">
        <v>39.933999999999997</v>
      </c>
      <c r="E38" s="9">
        <v>39.843000000000004</v>
      </c>
      <c r="F38" s="9" t="s">
        <v>215</v>
      </c>
      <c r="G38" s="9">
        <v>-9.0999999999999998E-2</v>
      </c>
      <c r="H38" s="9">
        <f>ABS(Table3[[#This Row],[DeltaZ]])</f>
        <v>9.0999999999999998E-2</v>
      </c>
      <c r="I38" s="14"/>
      <c r="J38" s="6" t="s">
        <v>188</v>
      </c>
      <c r="K38" s="9">
        <v>558787.27599999995</v>
      </c>
      <c r="L38" s="9">
        <v>410409.00099999999</v>
      </c>
      <c r="M38" s="9">
        <v>39.933999999999997</v>
      </c>
      <c r="N38" s="9">
        <v>39.848999999999997</v>
      </c>
      <c r="O38" s="9" t="s">
        <v>215</v>
      </c>
      <c r="P38" s="9">
        <f>Table37[[#This Row],[DEMZ]]-Table37[[#This Row],[KnownZ]]</f>
        <v>-8.5000000000000853E-2</v>
      </c>
      <c r="Q38" s="9">
        <f>ABS(Table37[[#This Row],[DeltaZ]])</f>
        <v>8.5000000000000853E-2</v>
      </c>
      <c r="R38" s="14"/>
      <c r="S38"/>
      <c r="T38"/>
      <c r="U38"/>
      <c r="V38"/>
      <c r="W38"/>
      <c r="X38"/>
      <c r="Y38"/>
      <c r="Z38" s="14"/>
    </row>
    <row r="39" spans="1:26" x14ac:dyDescent="0.25">
      <c r="A39" s="6" t="s">
        <v>189</v>
      </c>
      <c r="B39" s="9">
        <v>555552.18799999997</v>
      </c>
      <c r="C39" s="9">
        <v>307340.31</v>
      </c>
      <c r="D39" s="9">
        <v>26.542999999999999</v>
      </c>
      <c r="E39" s="9">
        <v>26.507999999999999</v>
      </c>
      <c r="F39" s="9" t="s">
        <v>215</v>
      </c>
      <c r="G39" s="9">
        <v>-3.5000000000000003E-2</v>
      </c>
      <c r="H39" s="9">
        <f>ABS(Table3[[#This Row],[DeltaZ]])</f>
        <v>3.5000000000000003E-2</v>
      </c>
      <c r="J39" s="6" t="s">
        <v>189</v>
      </c>
      <c r="K39" s="9">
        <v>555552.18799999997</v>
      </c>
      <c r="L39" s="9">
        <v>307340.31</v>
      </c>
      <c r="M39" s="9">
        <v>26.542999999999999</v>
      </c>
      <c r="N39" s="9">
        <v>26.495999999999999</v>
      </c>
      <c r="O39" s="9" t="s">
        <v>215</v>
      </c>
      <c r="P39" s="9">
        <f>Table37[[#This Row],[DEMZ]]-Table37[[#This Row],[KnownZ]]</f>
        <v>-4.7000000000000597E-2</v>
      </c>
      <c r="Q39" s="9">
        <f>ABS(Table37[[#This Row],[DeltaZ]])</f>
        <v>4.7000000000000597E-2</v>
      </c>
      <c r="S39"/>
      <c r="T39"/>
      <c r="U39"/>
      <c r="V39"/>
      <c r="W39"/>
      <c r="X39"/>
      <c r="Y39"/>
    </row>
    <row r="40" spans="1:26" x14ac:dyDescent="0.25">
      <c r="A40" s="6" t="s">
        <v>190</v>
      </c>
      <c r="B40" s="9">
        <v>528433.74100000004</v>
      </c>
      <c r="C40" s="9">
        <v>267723.946</v>
      </c>
      <c r="D40" s="9">
        <v>6.2409999999999997</v>
      </c>
      <c r="E40" s="9">
        <v>6.2130000000000001</v>
      </c>
      <c r="F40" s="9" t="s">
        <v>215</v>
      </c>
      <c r="G40" s="9">
        <v>-2.8000000000000001E-2</v>
      </c>
      <c r="H40" s="9">
        <f>ABS(Table3[[#This Row],[DeltaZ]])</f>
        <v>2.8000000000000001E-2</v>
      </c>
      <c r="J40" s="6" t="s">
        <v>190</v>
      </c>
      <c r="K40" s="9">
        <v>528433.74100000004</v>
      </c>
      <c r="L40" s="9">
        <v>267723.946</v>
      </c>
      <c r="M40" s="9">
        <v>6.2409999999999997</v>
      </c>
      <c r="N40" s="9">
        <v>6.2009999999999996</v>
      </c>
      <c r="O40" s="9" t="s">
        <v>215</v>
      </c>
      <c r="P40" s="9">
        <f>Table37[[#This Row],[DEMZ]]-Table37[[#This Row],[KnownZ]]</f>
        <v>-4.0000000000000036E-2</v>
      </c>
      <c r="Q40" s="9">
        <f>ABS(Table37[[#This Row],[DeltaZ]])</f>
        <v>4.0000000000000036E-2</v>
      </c>
    </row>
    <row r="41" spans="1:26" x14ac:dyDescent="0.25">
      <c r="A41" s="6" t="s">
        <v>191</v>
      </c>
      <c r="B41" s="9">
        <v>528696.93700000003</v>
      </c>
      <c r="C41" s="9">
        <v>317853.98300000001</v>
      </c>
      <c r="D41" s="9">
        <v>85.453000000000003</v>
      </c>
      <c r="E41" s="9">
        <v>85.373999999999995</v>
      </c>
      <c r="F41" s="9" t="s">
        <v>215</v>
      </c>
      <c r="G41" s="9">
        <v>-7.9000000000000001E-2</v>
      </c>
      <c r="H41" s="9">
        <f>ABS(Table3[[#This Row],[DeltaZ]])</f>
        <v>7.9000000000000001E-2</v>
      </c>
      <c r="J41" s="6" t="s">
        <v>191</v>
      </c>
      <c r="K41" s="9">
        <v>528696.93700000003</v>
      </c>
      <c r="L41" s="9">
        <v>317853.98300000001</v>
      </c>
      <c r="M41" s="9">
        <v>85.453000000000003</v>
      </c>
      <c r="N41" s="9">
        <v>85.376999999999995</v>
      </c>
      <c r="O41" s="9" t="s">
        <v>215</v>
      </c>
      <c r="P41" s="9">
        <f>Table37[[#This Row],[DEMZ]]-Table37[[#This Row],[KnownZ]]</f>
        <v>-7.6000000000007617E-2</v>
      </c>
      <c r="Q41" s="9">
        <f>ABS(Table37[[#This Row],[DeltaZ]])</f>
        <v>7.6000000000007617E-2</v>
      </c>
    </row>
    <row r="42" spans="1:26" x14ac:dyDescent="0.25">
      <c r="A42" s="6" t="s">
        <v>192</v>
      </c>
      <c r="B42" s="9">
        <v>419114.80200000003</v>
      </c>
      <c r="C42" s="9">
        <v>216894.37299999999</v>
      </c>
      <c r="D42" s="9">
        <v>55.244999999999997</v>
      </c>
      <c r="E42" s="9">
        <v>55.350999999999999</v>
      </c>
      <c r="F42" s="9" t="s">
        <v>215</v>
      </c>
      <c r="G42" s="9">
        <v>0.106</v>
      </c>
      <c r="H42" s="9">
        <f>ABS(Table3[[#This Row],[DeltaZ]])</f>
        <v>0.106</v>
      </c>
      <c r="J42" s="6" t="s">
        <v>192</v>
      </c>
      <c r="K42" s="9">
        <v>419114.80200000003</v>
      </c>
      <c r="L42" s="9">
        <v>216894.37299999999</v>
      </c>
      <c r="M42" s="9">
        <v>55.244999999999997</v>
      </c>
      <c r="N42" s="9">
        <v>55.322000000000003</v>
      </c>
      <c r="O42" s="9" t="s">
        <v>215</v>
      </c>
      <c r="P42" s="9">
        <f>Table37[[#This Row],[DEMZ]]-Table37[[#This Row],[KnownZ]]</f>
        <v>7.7000000000005286E-2</v>
      </c>
      <c r="Q42" s="9">
        <f>ABS(Table37[[#This Row],[DeltaZ]])</f>
        <v>7.7000000000005286E-2</v>
      </c>
    </row>
    <row r="43" spans="1:26" x14ac:dyDescent="0.25">
      <c r="A43" s="6" t="s">
        <v>193</v>
      </c>
      <c r="B43" s="9">
        <v>465880.34399999998</v>
      </c>
      <c r="C43" s="9">
        <v>245544.75</v>
      </c>
      <c r="D43" s="9">
        <v>57.533999999999999</v>
      </c>
      <c r="E43" s="9">
        <v>57.744</v>
      </c>
      <c r="F43" s="9" t="s">
        <v>215</v>
      </c>
      <c r="G43" s="9">
        <v>0.21</v>
      </c>
      <c r="H43" s="9">
        <f>ABS(Table3[[#This Row],[DeltaZ]])</f>
        <v>0.21</v>
      </c>
      <c r="J43" s="6" t="s">
        <v>193</v>
      </c>
      <c r="K43" s="9">
        <v>465880.34399999998</v>
      </c>
      <c r="L43" s="9">
        <v>245544.75</v>
      </c>
      <c r="M43" s="9">
        <v>57.533999999999999</v>
      </c>
      <c r="N43" s="9">
        <v>57.686</v>
      </c>
      <c r="O43" s="9" t="s">
        <v>215</v>
      </c>
      <c r="P43" s="9">
        <f>Table37[[#This Row],[DEMZ]]-Table37[[#This Row],[KnownZ]]</f>
        <v>0.15200000000000102</v>
      </c>
      <c r="Q43" s="9">
        <f>ABS(Table37[[#This Row],[DeltaZ]])</f>
        <v>0.15200000000000102</v>
      </c>
    </row>
    <row r="44" spans="1:26" x14ac:dyDescent="0.25">
      <c r="A44" s="6" t="s">
        <v>194</v>
      </c>
      <c r="B44" s="9">
        <v>376683.96299999999</v>
      </c>
      <c r="C44" s="9">
        <v>77857.201000000001</v>
      </c>
      <c r="D44" s="9">
        <v>9.9550000000000001</v>
      </c>
      <c r="E44" s="9">
        <v>10.071999999999999</v>
      </c>
      <c r="F44" s="9" t="s">
        <v>215</v>
      </c>
      <c r="G44" s="9">
        <v>0.11700000000000001</v>
      </c>
      <c r="H44" s="9">
        <f>ABS(Table3[[#This Row],[DeltaZ]])</f>
        <v>0.11700000000000001</v>
      </c>
      <c r="J44" s="6" t="s">
        <v>194</v>
      </c>
      <c r="K44" s="9">
        <v>376683.96299999999</v>
      </c>
      <c r="L44" s="9">
        <v>77857.201000000001</v>
      </c>
      <c r="M44" s="9">
        <v>9.9550000000000001</v>
      </c>
      <c r="N44" s="9">
        <v>10.08</v>
      </c>
      <c r="O44" s="9" t="s">
        <v>215</v>
      </c>
      <c r="P44" s="9">
        <f>Table37[[#This Row],[DEMZ]]-Table37[[#This Row],[KnownZ]]</f>
        <v>0.125</v>
      </c>
      <c r="Q44" s="9">
        <f>ABS(Table37[[#This Row],[DeltaZ]])</f>
        <v>0.125</v>
      </c>
    </row>
    <row r="45" spans="1:26" x14ac:dyDescent="0.25">
      <c r="A45" s="6" t="s">
        <v>195</v>
      </c>
      <c r="B45" s="9">
        <v>464797.85800000001</v>
      </c>
      <c r="C45" s="9">
        <v>177866.48</v>
      </c>
      <c r="D45" s="9">
        <v>7.2430000000000003</v>
      </c>
      <c r="E45" s="9">
        <v>7.2130000000000001</v>
      </c>
      <c r="F45" s="9" t="s">
        <v>215</v>
      </c>
      <c r="G45" s="9">
        <v>-0.03</v>
      </c>
      <c r="H45" s="9">
        <f>ABS(Table3[[#This Row],[DeltaZ]])</f>
        <v>0.03</v>
      </c>
      <c r="J45" s="6" t="s">
        <v>195</v>
      </c>
      <c r="K45" s="9">
        <v>464797.85800000001</v>
      </c>
      <c r="L45" s="9">
        <v>177866.48</v>
      </c>
      <c r="M45" s="9">
        <v>7.2430000000000003</v>
      </c>
      <c r="N45" s="9">
        <v>7.2050000000000001</v>
      </c>
      <c r="O45" s="9" t="s">
        <v>215</v>
      </c>
      <c r="P45" s="9">
        <f>Table37[[#This Row],[DEMZ]]-Table37[[#This Row],[KnownZ]]</f>
        <v>-3.8000000000000256E-2</v>
      </c>
      <c r="Q45" s="9">
        <f>ABS(Table37[[#This Row],[DeltaZ]])</f>
        <v>3.8000000000000256E-2</v>
      </c>
    </row>
    <row r="46" spans="1:26" x14ac:dyDescent="0.25">
      <c r="A46" s="6" t="s">
        <v>196</v>
      </c>
      <c r="B46" s="9">
        <v>246539.106</v>
      </c>
      <c r="C46" s="9">
        <v>265199.565</v>
      </c>
      <c r="D46" s="9">
        <v>29.178000000000001</v>
      </c>
      <c r="E46" s="9">
        <v>29.132999999999999</v>
      </c>
      <c r="F46" s="9" t="s">
        <v>215</v>
      </c>
      <c r="G46" s="9">
        <v>-4.4999999999999998E-2</v>
      </c>
      <c r="H46" s="9">
        <f>ABS(Table3[[#This Row],[DeltaZ]])</f>
        <v>4.4999999999999998E-2</v>
      </c>
      <c r="J46" s="6" t="s">
        <v>196</v>
      </c>
      <c r="K46" s="9">
        <v>246539.106</v>
      </c>
      <c r="L46" s="9">
        <v>265199.565</v>
      </c>
      <c r="M46" s="9">
        <v>29.178000000000001</v>
      </c>
      <c r="N46" s="9">
        <v>29.094000000000001</v>
      </c>
      <c r="O46" s="9" t="s">
        <v>215</v>
      </c>
      <c r="P46" s="9">
        <f>Table37[[#This Row],[DEMZ]]-Table37[[#This Row],[KnownZ]]</f>
        <v>-8.3999999999999631E-2</v>
      </c>
      <c r="Q46" s="9">
        <f>ABS(Table37[[#This Row],[DeltaZ]])</f>
        <v>8.3999999999999631E-2</v>
      </c>
    </row>
    <row r="47" spans="1:26" x14ac:dyDescent="0.25">
      <c r="A47" s="6" t="s">
        <v>197</v>
      </c>
      <c r="B47" s="9">
        <v>459691.36700000003</v>
      </c>
      <c r="C47" s="9">
        <v>153926.693</v>
      </c>
      <c r="D47" s="9">
        <v>3.8820000000000001</v>
      </c>
      <c r="E47" s="9">
        <v>3.8769999999999998</v>
      </c>
      <c r="F47" s="9" t="s">
        <v>215</v>
      </c>
      <c r="G47" s="9">
        <v>-5.0000000000000001E-3</v>
      </c>
      <c r="H47" s="9">
        <f>ABS(Table3[[#This Row],[DeltaZ]])</f>
        <v>5.0000000000000001E-3</v>
      </c>
      <c r="J47" s="6" t="s">
        <v>197</v>
      </c>
      <c r="K47" s="9">
        <v>459691.36700000003</v>
      </c>
      <c r="L47" s="9">
        <v>153926.693</v>
      </c>
      <c r="M47" s="9">
        <v>3.8820000000000001</v>
      </c>
      <c r="N47" s="9">
        <v>3.8919999999999999</v>
      </c>
      <c r="O47" s="9" t="s">
        <v>215</v>
      </c>
      <c r="P47" s="9">
        <f>Table37[[#This Row],[DEMZ]]-Table37[[#This Row],[KnownZ]]</f>
        <v>9.9999999999997868E-3</v>
      </c>
      <c r="Q47" s="9">
        <f>ABS(Table37[[#This Row],[DeltaZ]])</f>
        <v>9.9999999999997868E-3</v>
      </c>
    </row>
    <row r="48" spans="1:26" x14ac:dyDescent="0.25">
      <c r="A48" s="6" t="s">
        <v>198</v>
      </c>
      <c r="B48" s="9">
        <v>404066.49300000002</v>
      </c>
      <c r="C48" s="9">
        <v>145816.18799999999</v>
      </c>
      <c r="D48" s="9">
        <v>36.213000000000001</v>
      </c>
      <c r="E48" s="9">
        <v>36.185000000000002</v>
      </c>
      <c r="F48" s="9" t="s">
        <v>215</v>
      </c>
      <c r="G48" s="9">
        <v>-2.8000000000000001E-2</v>
      </c>
      <c r="H48" s="9">
        <f>ABS(Table3[[#This Row],[DeltaZ]])</f>
        <v>2.8000000000000001E-2</v>
      </c>
      <c r="J48" s="6" t="s">
        <v>198</v>
      </c>
      <c r="K48" s="9">
        <v>404066.49300000002</v>
      </c>
      <c r="L48" s="9">
        <v>145816.18799999999</v>
      </c>
      <c r="M48" s="9">
        <v>36.213000000000001</v>
      </c>
      <c r="N48" s="9">
        <v>36.116</v>
      </c>
      <c r="O48" s="9" t="s">
        <v>215</v>
      </c>
      <c r="P48" s="9">
        <f>Table37[[#This Row],[DEMZ]]-Table37[[#This Row],[KnownZ]]</f>
        <v>-9.7000000000001307E-2</v>
      </c>
      <c r="Q48" s="9">
        <f>ABS(Table37[[#This Row],[DeltaZ]])</f>
        <v>9.7000000000001307E-2</v>
      </c>
    </row>
    <row r="49" spans="1:17" x14ac:dyDescent="0.25">
      <c r="A49" s="6" t="s">
        <v>199</v>
      </c>
      <c r="B49" s="9">
        <v>315921.29700000002</v>
      </c>
      <c r="C49" s="9">
        <v>249261.239</v>
      </c>
      <c r="D49" s="9">
        <v>86.727999999999994</v>
      </c>
      <c r="E49" s="9">
        <v>86.478999999999999</v>
      </c>
      <c r="F49" s="9" t="s">
        <v>215</v>
      </c>
      <c r="G49" s="9">
        <v>-0.249</v>
      </c>
      <c r="H49" s="9">
        <f>ABS(Table3[[#This Row],[DeltaZ]])</f>
        <v>0.249</v>
      </c>
      <c r="J49" s="6" t="s">
        <v>199</v>
      </c>
      <c r="K49" s="9">
        <v>315921.29700000002</v>
      </c>
      <c r="L49" s="9">
        <v>249261.239</v>
      </c>
      <c r="M49" s="9">
        <v>86.727999999999994</v>
      </c>
      <c r="N49" s="9">
        <v>86.501000000000005</v>
      </c>
      <c r="O49" s="9" t="s">
        <v>215</v>
      </c>
      <c r="P49" s="9">
        <f>Table37[[#This Row],[DEMZ]]-Table37[[#This Row],[KnownZ]]</f>
        <v>-0.22699999999998965</v>
      </c>
      <c r="Q49" s="9">
        <f>ABS(Table37[[#This Row],[DeltaZ]])</f>
        <v>0.22699999999998965</v>
      </c>
    </row>
    <row r="50" spans="1:17" x14ac:dyDescent="0.25">
      <c r="A50" s="6" t="s">
        <v>200</v>
      </c>
      <c r="B50" s="9">
        <v>345168.18800000002</v>
      </c>
      <c r="C50" s="9">
        <v>182126.89600000001</v>
      </c>
      <c r="D50" s="9">
        <v>17.286999999999999</v>
      </c>
      <c r="E50" s="9">
        <v>17.465</v>
      </c>
      <c r="F50" s="9" t="s">
        <v>215</v>
      </c>
      <c r="G50" s="9">
        <v>0.17799999999999999</v>
      </c>
      <c r="H50" s="9">
        <f>ABS(Table3[[#This Row],[DeltaZ]])</f>
        <v>0.17799999999999999</v>
      </c>
      <c r="J50" s="6" t="s">
        <v>200</v>
      </c>
      <c r="K50" s="9">
        <v>345168.18800000002</v>
      </c>
      <c r="L50" s="9">
        <v>182126.89600000001</v>
      </c>
      <c r="M50" s="9">
        <v>17.286999999999999</v>
      </c>
      <c r="N50" s="9">
        <v>17.491</v>
      </c>
      <c r="O50" s="9" t="s">
        <v>215</v>
      </c>
      <c r="P50" s="9">
        <f>Table37[[#This Row],[DEMZ]]-Table37[[#This Row],[KnownZ]]</f>
        <v>0.20400000000000063</v>
      </c>
      <c r="Q50" s="9">
        <f>ABS(Table37[[#This Row],[DeltaZ]])</f>
        <v>0.20400000000000063</v>
      </c>
    </row>
    <row r="51" spans="1:17" x14ac:dyDescent="0.25">
      <c r="A51" s="6" t="s">
        <v>201</v>
      </c>
      <c r="B51" s="9">
        <v>316849.66100000002</v>
      </c>
      <c r="C51" s="9">
        <v>219829.443</v>
      </c>
      <c r="D51" s="9">
        <v>77.156000000000006</v>
      </c>
      <c r="E51" s="9">
        <v>77.454999999999998</v>
      </c>
      <c r="F51" s="9" t="s">
        <v>215</v>
      </c>
      <c r="G51" s="9">
        <v>0.29899999999999999</v>
      </c>
      <c r="H51" s="9">
        <f>ABS(Table3[[#This Row],[DeltaZ]])</f>
        <v>0.29899999999999999</v>
      </c>
      <c r="J51" s="6" t="s">
        <v>201</v>
      </c>
      <c r="K51" s="9">
        <v>316849.66100000002</v>
      </c>
      <c r="L51" s="9">
        <v>219829.443</v>
      </c>
      <c r="M51" s="9">
        <v>77.156000000000006</v>
      </c>
      <c r="N51" s="9">
        <v>77.397999999999996</v>
      </c>
      <c r="O51" s="9" t="s">
        <v>215</v>
      </c>
      <c r="P51" s="9">
        <f>Table37[[#This Row],[DEMZ]]-Table37[[#This Row],[KnownZ]]</f>
        <v>0.24199999999999022</v>
      </c>
      <c r="Q51" s="9">
        <f>ABS(Table37[[#This Row],[DeltaZ]])</f>
        <v>0.24199999999999022</v>
      </c>
    </row>
    <row r="52" spans="1:17" x14ac:dyDescent="0.25">
      <c r="A52" s="6" t="s">
        <v>202</v>
      </c>
      <c r="B52" s="9">
        <v>400333.93900000001</v>
      </c>
      <c r="C52" s="9">
        <v>198457.242</v>
      </c>
      <c r="D52" s="9">
        <v>79.488</v>
      </c>
      <c r="E52" s="9">
        <v>79.385999999999996</v>
      </c>
      <c r="F52" s="9" t="s">
        <v>215</v>
      </c>
      <c r="G52" s="9">
        <v>-0.10199999999999999</v>
      </c>
      <c r="H52" s="9">
        <f>ABS(Table3[[#This Row],[DeltaZ]])</f>
        <v>0.10199999999999999</v>
      </c>
      <c r="J52" s="6" t="s">
        <v>202</v>
      </c>
      <c r="K52" s="9">
        <v>400333.93900000001</v>
      </c>
      <c r="L52" s="9">
        <v>198457.242</v>
      </c>
      <c r="M52" s="9">
        <v>79.488</v>
      </c>
      <c r="N52" s="9">
        <v>79.39</v>
      </c>
      <c r="O52" s="9" t="s">
        <v>215</v>
      </c>
      <c r="P52" s="9">
        <f>Table37[[#This Row],[DEMZ]]-Table37[[#This Row],[KnownZ]]</f>
        <v>-9.7999999999998977E-2</v>
      </c>
      <c r="Q52" s="9">
        <f>ABS(Table37[[#This Row],[DeltaZ]])</f>
        <v>9.7999999999998977E-2</v>
      </c>
    </row>
    <row r="53" spans="1:17" x14ac:dyDescent="0.25">
      <c r="A53" s="6" t="s">
        <v>203</v>
      </c>
      <c r="B53" s="9">
        <v>462126.65299999999</v>
      </c>
      <c r="C53" s="9">
        <v>277386.50099999999</v>
      </c>
      <c r="D53" s="9">
        <v>20.603999999999999</v>
      </c>
      <c r="E53" s="9">
        <v>20.658000000000001</v>
      </c>
      <c r="F53" s="9" t="s">
        <v>215</v>
      </c>
      <c r="G53" s="9">
        <v>5.3999999999999999E-2</v>
      </c>
      <c r="H53" s="9">
        <f>ABS(Table3[[#This Row],[DeltaZ]])</f>
        <v>5.3999999999999999E-2</v>
      </c>
      <c r="J53" s="6" t="s">
        <v>203</v>
      </c>
      <c r="K53" s="9">
        <v>462126.65299999999</v>
      </c>
      <c r="L53" s="9">
        <v>277386.50099999999</v>
      </c>
      <c r="M53" s="9">
        <v>20.603999999999999</v>
      </c>
      <c r="N53" s="9">
        <v>20.670999999999999</v>
      </c>
      <c r="O53" s="9" t="s">
        <v>215</v>
      </c>
      <c r="P53" s="9">
        <f>Table37[[#This Row],[DEMZ]]-Table37[[#This Row],[KnownZ]]</f>
        <v>6.7000000000000171E-2</v>
      </c>
      <c r="Q53" s="9">
        <f>ABS(Table37[[#This Row],[DeltaZ]])</f>
        <v>6.7000000000000171E-2</v>
      </c>
    </row>
    <row r="54" spans="1:17" x14ac:dyDescent="0.25">
      <c r="A54" s="6" t="s">
        <v>204</v>
      </c>
      <c r="B54" s="9">
        <v>393430.69400000002</v>
      </c>
      <c r="C54" s="9">
        <v>222448.25</v>
      </c>
      <c r="D54" s="9">
        <v>91.198999999999998</v>
      </c>
      <c r="E54" s="9">
        <v>91.313999999999993</v>
      </c>
      <c r="F54" s="9" t="s">
        <v>215</v>
      </c>
      <c r="G54" s="9">
        <v>0.115</v>
      </c>
      <c r="H54" s="9">
        <f>ABS(Table3[[#This Row],[DeltaZ]])</f>
        <v>0.115</v>
      </c>
      <c r="J54" s="6" t="s">
        <v>204</v>
      </c>
      <c r="K54" s="9">
        <v>393430.69400000002</v>
      </c>
      <c r="L54" s="9">
        <v>222448.25</v>
      </c>
      <c r="M54" s="9">
        <v>91.198999999999998</v>
      </c>
      <c r="N54" s="9">
        <v>91.299000000000007</v>
      </c>
      <c r="O54" s="9" t="s">
        <v>215</v>
      </c>
      <c r="P54" s="9">
        <f>Table37[[#This Row],[DEMZ]]-Table37[[#This Row],[KnownZ]]</f>
        <v>0.10000000000000853</v>
      </c>
      <c r="Q54" s="9">
        <f>ABS(Table37[[#This Row],[DeltaZ]])</f>
        <v>0.10000000000000853</v>
      </c>
    </row>
    <row r="55" spans="1:17" x14ac:dyDescent="0.25">
      <c r="A55" s="6" t="s">
        <v>205</v>
      </c>
      <c r="B55" s="9">
        <v>456742.27799999999</v>
      </c>
      <c r="C55" s="9">
        <v>195783.13099999999</v>
      </c>
      <c r="D55" s="9">
        <v>51.271999999999998</v>
      </c>
      <c r="E55" s="9">
        <v>51.256999999999998</v>
      </c>
      <c r="F55" s="9" t="s">
        <v>215</v>
      </c>
      <c r="G55" s="9">
        <v>-1.4999999999999999E-2</v>
      </c>
      <c r="H55" s="9">
        <f>ABS(Table3[[#This Row],[DeltaZ]])</f>
        <v>1.4999999999999999E-2</v>
      </c>
      <c r="J55" s="6" t="s">
        <v>205</v>
      </c>
      <c r="K55" s="9">
        <v>456742.27799999999</v>
      </c>
      <c r="L55" s="9">
        <v>195783.13099999999</v>
      </c>
      <c r="M55" s="9">
        <v>51.271999999999998</v>
      </c>
      <c r="N55" s="9">
        <v>51.265000000000001</v>
      </c>
      <c r="O55" s="9" t="s">
        <v>215</v>
      </c>
      <c r="P55" s="9">
        <f>Table37[[#This Row],[DEMZ]]-Table37[[#This Row],[KnownZ]]</f>
        <v>-6.9999999999978968E-3</v>
      </c>
      <c r="Q55" s="9">
        <f>ABS(Table37[[#This Row],[DeltaZ]])</f>
        <v>6.9999999999978968E-3</v>
      </c>
    </row>
    <row r="56" spans="1:17" x14ac:dyDescent="0.25">
      <c r="A56" s="6" t="s">
        <v>206</v>
      </c>
      <c r="B56" s="9">
        <v>365964.40899999999</v>
      </c>
      <c r="C56" s="9">
        <v>255572.79800000001</v>
      </c>
      <c r="D56" s="9">
        <v>116.875</v>
      </c>
      <c r="E56" s="9">
        <v>116.81100000000001</v>
      </c>
      <c r="F56" s="9" t="s">
        <v>215</v>
      </c>
      <c r="G56" s="9">
        <v>-6.4000000000000001E-2</v>
      </c>
      <c r="H56" s="9">
        <f>ABS(Table3[[#This Row],[DeltaZ]])</f>
        <v>6.4000000000000001E-2</v>
      </c>
      <c r="J56" s="6" t="s">
        <v>206</v>
      </c>
      <c r="K56" s="9">
        <v>365964.40899999999</v>
      </c>
      <c r="L56" s="9">
        <v>255572.79800000001</v>
      </c>
      <c r="M56" s="9">
        <v>116.875</v>
      </c>
      <c r="N56" s="9">
        <v>116.839</v>
      </c>
      <c r="O56" s="9" t="s">
        <v>215</v>
      </c>
      <c r="P56" s="9">
        <f>Table37[[#This Row],[DEMZ]]-Table37[[#This Row],[KnownZ]]</f>
        <v>-3.6000000000001364E-2</v>
      </c>
      <c r="Q56" s="9">
        <f>ABS(Table37[[#This Row],[DeltaZ]])</f>
        <v>3.6000000000001364E-2</v>
      </c>
    </row>
    <row r="57" spans="1:17" x14ac:dyDescent="0.25">
      <c r="A57" s="6" t="s">
        <v>207</v>
      </c>
      <c r="B57" s="9">
        <v>283187.09399999998</v>
      </c>
      <c r="C57" s="9">
        <v>251949.16</v>
      </c>
      <c r="D57" s="9">
        <v>124.646</v>
      </c>
      <c r="E57" s="9">
        <v>124.488</v>
      </c>
      <c r="F57" s="9" t="s">
        <v>215</v>
      </c>
      <c r="G57" s="9">
        <v>-0.158</v>
      </c>
      <c r="H57" s="9">
        <f>ABS(Table3[[#This Row],[DeltaZ]])</f>
        <v>0.158</v>
      </c>
      <c r="J57" s="6" t="s">
        <v>207</v>
      </c>
      <c r="K57" s="9">
        <v>283187.09399999998</v>
      </c>
      <c r="L57" s="9">
        <v>251949.16</v>
      </c>
      <c r="M57" s="9">
        <v>124.646</v>
      </c>
      <c r="N57" s="9">
        <v>124.502</v>
      </c>
      <c r="O57" s="9" t="s">
        <v>215</v>
      </c>
      <c r="P57" s="9">
        <f>Table37[[#This Row],[DEMZ]]-Table37[[#This Row],[KnownZ]]</f>
        <v>-0.14400000000000546</v>
      </c>
      <c r="Q57" s="9">
        <f>ABS(Table37[[#This Row],[DeltaZ]])</f>
        <v>0.14400000000000546</v>
      </c>
    </row>
    <row r="58" spans="1:17" x14ac:dyDescent="0.25">
      <c r="A58" s="6" t="s">
        <v>208</v>
      </c>
      <c r="B58" s="9">
        <v>253722.614</v>
      </c>
      <c r="C58" s="9">
        <v>227103.33600000001</v>
      </c>
      <c r="D58" s="9">
        <v>93.117000000000004</v>
      </c>
      <c r="E58" s="9">
        <v>93.046999999999997</v>
      </c>
      <c r="F58" s="9" t="s">
        <v>215</v>
      </c>
      <c r="G58" s="9">
        <v>-7.0000000000000007E-2</v>
      </c>
      <c r="H58" s="9">
        <f>ABS(Table3[[#This Row],[DeltaZ]])</f>
        <v>7.0000000000000007E-2</v>
      </c>
      <c r="J58" s="6" t="s">
        <v>208</v>
      </c>
      <c r="K58" s="9">
        <v>253722.614</v>
      </c>
      <c r="L58" s="9">
        <v>227103.33600000001</v>
      </c>
      <c r="M58" s="9">
        <v>93.117000000000004</v>
      </c>
      <c r="N58" s="9">
        <v>93.040999999999997</v>
      </c>
      <c r="O58" s="9" t="s">
        <v>215</v>
      </c>
      <c r="P58" s="9">
        <f>Table37[[#This Row],[DEMZ]]-Table37[[#This Row],[KnownZ]]</f>
        <v>-7.6000000000007617E-2</v>
      </c>
      <c r="Q58" s="9">
        <f>ABS(Table37[[#This Row],[DeltaZ]])</f>
        <v>7.6000000000007617E-2</v>
      </c>
    </row>
    <row r="59" spans="1:17" x14ac:dyDescent="0.25">
      <c r="A59" s="6" t="s">
        <v>209</v>
      </c>
      <c r="B59" s="9">
        <v>205282.28</v>
      </c>
      <c r="C59" s="9">
        <v>297082.15500000003</v>
      </c>
      <c r="D59" s="9">
        <v>7.9509999999999996</v>
      </c>
      <c r="E59" s="9">
        <v>8.141</v>
      </c>
      <c r="F59" s="9" t="s">
        <v>215</v>
      </c>
      <c r="G59" s="9">
        <v>0.19</v>
      </c>
      <c r="H59" s="9">
        <f>ABS(Table3[[#This Row],[DeltaZ]])</f>
        <v>0.19</v>
      </c>
      <c r="J59" s="6" t="s">
        <v>209</v>
      </c>
      <c r="K59" s="9">
        <v>205282.28</v>
      </c>
      <c r="L59" s="9">
        <v>297082.15500000003</v>
      </c>
      <c r="M59" s="9">
        <v>7.9509999999999996</v>
      </c>
      <c r="N59" s="9">
        <v>8.173</v>
      </c>
      <c r="O59" s="9" t="s">
        <v>215</v>
      </c>
      <c r="P59" s="9">
        <f>Table37[[#This Row],[DEMZ]]-Table37[[#This Row],[KnownZ]]</f>
        <v>0.22200000000000042</v>
      </c>
      <c r="Q59" s="9">
        <f>ABS(Table37[[#This Row],[DeltaZ]])</f>
        <v>0.22200000000000042</v>
      </c>
    </row>
    <row r="60" spans="1:17" x14ac:dyDescent="0.25">
      <c r="A60" s="6" t="s">
        <v>210</v>
      </c>
      <c r="B60" s="9">
        <v>269559.45299999998</v>
      </c>
      <c r="C60" s="9">
        <v>268938.65600000002</v>
      </c>
      <c r="D60" s="9">
        <v>135.61500000000001</v>
      </c>
      <c r="E60" s="9">
        <v>135.65</v>
      </c>
      <c r="F60" s="9" t="s">
        <v>215</v>
      </c>
      <c r="G60" s="9">
        <v>3.5000000000000003E-2</v>
      </c>
      <c r="H60" s="9">
        <f>ABS(Table3[[#This Row],[DeltaZ]])</f>
        <v>3.5000000000000003E-2</v>
      </c>
      <c r="J60" s="6" t="s">
        <v>210</v>
      </c>
      <c r="K60" s="9">
        <v>269559.45299999998</v>
      </c>
      <c r="L60" s="9">
        <v>268938.65600000002</v>
      </c>
      <c r="M60" s="9">
        <v>135.61500000000001</v>
      </c>
      <c r="N60" s="9">
        <v>135.625</v>
      </c>
      <c r="O60" s="9" t="s">
        <v>215</v>
      </c>
      <c r="P60" s="9">
        <f>Table37[[#This Row],[DEMZ]]-Table37[[#This Row],[KnownZ]]</f>
        <v>9.9999999999909051E-3</v>
      </c>
      <c r="Q60" s="9">
        <f>ABS(Table37[[#This Row],[DeltaZ]])</f>
        <v>9.9999999999909051E-3</v>
      </c>
    </row>
    <row r="61" spans="1:17" x14ac:dyDescent="0.25">
      <c r="A61" s="6" t="s">
        <v>211</v>
      </c>
      <c r="B61" s="9">
        <v>389859.66499999998</v>
      </c>
      <c r="C61" s="9">
        <v>159231.33600000001</v>
      </c>
      <c r="D61" s="9">
        <v>46.21</v>
      </c>
      <c r="E61" s="9">
        <v>46.008000000000003</v>
      </c>
      <c r="F61" s="9" t="s">
        <v>215</v>
      </c>
      <c r="G61" s="9">
        <v>-0.20200000000000001</v>
      </c>
      <c r="H61" s="9">
        <f>ABS(Table3[[#This Row],[DeltaZ]])</f>
        <v>0.20200000000000001</v>
      </c>
      <c r="J61" s="6" t="s">
        <v>211</v>
      </c>
      <c r="K61" s="9">
        <v>389859.66499999998</v>
      </c>
      <c r="L61" s="9">
        <v>159231.33600000001</v>
      </c>
      <c r="M61" s="9">
        <v>46.21</v>
      </c>
      <c r="N61" s="9">
        <v>46.003999999999998</v>
      </c>
      <c r="O61" s="9" t="s">
        <v>215</v>
      </c>
      <c r="P61" s="9">
        <f>Table37[[#This Row],[DEMZ]]-Table37[[#This Row],[KnownZ]]</f>
        <v>-0.20600000000000307</v>
      </c>
      <c r="Q61" s="9">
        <f>ABS(Table37[[#This Row],[DeltaZ]])</f>
        <v>0.20600000000000307</v>
      </c>
    </row>
    <row r="62" spans="1:17" x14ac:dyDescent="0.25">
      <c r="A62" s="6" t="s">
        <v>212</v>
      </c>
      <c r="B62" s="9">
        <v>529187.28899999999</v>
      </c>
      <c r="C62" s="9">
        <v>214544.239</v>
      </c>
      <c r="D62" s="9">
        <v>4.8360000000000003</v>
      </c>
      <c r="E62" s="9">
        <v>4.9290000000000003</v>
      </c>
      <c r="F62" s="9" t="s">
        <v>215</v>
      </c>
      <c r="G62" s="9">
        <v>9.2999999999999999E-2</v>
      </c>
      <c r="H62" s="9">
        <f>ABS(Table3[[#This Row],[DeltaZ]])</f>
        <v>9.2999999999999999E-2</v>
      </c>
      <c r="J62" s="6" t="s">
        <v>212</v>
      </c>
      <c r="K62" s="9">
        <v>529187.28899999999</v>
      </c>
      <c r="L62" s="9">
        <v>214544.239</v>
      </c>
      <c r="M62" s="9">
        <v>4.8360000000000003</v>
      </c>
      <c r="N62" s="9">
        <v>4.9400000000000004</v>
      </c>
      <c r="O62" s="9" t="s">
        <v>215</v>
      </c>
      <c r="P62" s="9">
        <f>Table37[[#This Row],[DEMZ]]-Table37[[#This Row],[KnownZ]]</f>
        <v>0.10400000000000009</v>
      </c>
      <c r="Q62" s="9">
        <f>ABS(Table37[[#This Row],[DeltaZ]])</f>
        <v>0.10400000000000009</v>
      </c>
    </row>
    <row r="63" spans="1:17" x14ac:dyDescent="0.25">
      <c r="A63" s="6" t="s">
        <v>213</v>
      </c>
      <c r="B63" s="9">
        <v>487980.82400000002</v>
      </c>
      <c r="C63" s="9">
        <v>203006.465</v>
      </c>
      <c r="D63" s="9">
        <v>4.4009999999999998</v>
      </c>
      <c r="E63" s="9">
        <v>4.3780000000000001</v>
      </c>
      <c r="F63" s="9" t="s">
        <v>215</v>
      </c>
      <c r="G63" s="9">
        <v>-2.3E-2</v>
      </c>
      <c r="H63" s="9">
        <f>ABS(Table3[[#This Row],[DeltaZ]])</f>
        <v>2.3E-2</v>
      </c>
      <c r="J63" s="6" t="s">
        <v>213</v>
      </c>
      <c r="K63" s="9">
        <v>487980.82400000002</v>
      </c>
      <c r="L63" s="9">
        <v>203006.465</v>
      </c>
      <c r="M63" s="9">
        <v>4.4009999999999998</v>
      </c>
      <c r="N63" s="9">
        <v>4.3620000000000001</v>
      </c>
      <c r="O63" s="9" t="s">
        <v>215</v>
      </c>
      <c r="P63" s="9">
        <f>Table37[[#This Row],[DEMZ]]-Table37[[#This Row],[KnownZ]]</f>
        <v>-3.8999999999999702E-2</v>
      </c>
      <c r="Q63" s="9">
        <f>ABS(Table37[[#This Row],[DeltaZ]])</f>
        <v>3.8999999999999702E-2</v>
      </c>
    </row>
    <row r="64" spans="1:17" x14ac:dyDescent="0.25">
      <c r="A64" s="6" t="s">
        <v>214</v>
      </c>
      <c r="B64" s="9">
        <v>517920.45</v>
      </c>
      <c r="C64" s="9">
        <v>471318.52299999999</v>
      </c>
      <c r="D64" s="9">
        <v>153.691</v>
      </c>
      <c r="E64" s="9">
        <v>153.68799999999999</v>
      </c>
      <c r="F64" s="9" t="s">
        <v>215</v>
      </c>
      <c r="G64" s="9">
        <v>-3.0000000000000001E-3</v>
      </c>
      <c r="H64" s="9">
        <f>ABS(Table3[[#This Row],[DeltaZ]])</f>
        <v>3.0000000000000001E-3</v>
      </c>
      <c r="J64" s="6" t="s">
        <v>214</v>
      </c>
      <c r="K64" s="9">
        <v>517920.45</v>
      </c>
      <c r="L64" s="9">
        <v>471318.52299999999</v>
      </c>
      <c r="M64" s="9">
        <v>153.691</v>
      </c>
      <c r="N64" s="9">
        <v>153.67500000000001</v>
      </c>
      <c r="O64" s="9" t="s">
        <v>215</v>
      </c>
      <c r="P64" s="9">
        <f>Table37[[#This Row],[DEMZ]]-Table37[[#This Row],[KnownZ]]</f>
        <v>-1.5999999999991132E-2</v>
      </c>
      <c r="Q64" s="9">
        <f>ABS(Table37[[#This Row],[DeltaZ]])</f>
        <v>1.5999999999991132E-2</v>
      </c>
    </row>
    <row r="65" spans="1:17" x14ac:dyDescent="0.25">
      <c r="A65"/>
      <c r="B65"/>
      <c r="C65"/>
      <c r="D65"/>
      <c r="E65"/>
      <c r="F65"/>
      <c r="G65"/>
      <c r="H65"/>
      <c r="J65"/>
      <c r="K65"/>
      <c r="L65"/>
      <c r="M65"/>
      <c r="N65"/>
      <c r="O65"/>
      <c r="P65"/>
      <c r="Q65"/>
    </row>
    <row r="66" spans="1:17" x14ac:dyDescent="0.25">
      <c r="A66"/>
      <c r="B66"/>
      <c r="C66"/>
      <c r="D66"/>
      <c r="E66"/>
      <c r="F66"/>
      <c r="G66"/>
      <c r="H66"/>
      <c r="J66"/>
      <c r="K66"/>
      <c r="L66"/>
      <c r="M66"/>
      <c r="N66"/>
      <c r="O66"/>
      <c r="P66"/>
      <c r="Q66"/>
    </row>
    <row r="67" spans="1:17" x14ac:dyDescent="0.25">
      <c r="A67"/>
      <c r="B67"/>
      <c r="C67"/>
      <c r="D67"/>
      <c r="E67"/>
      <c r="F67"/>
      <c r="G67"/>
      <c r="H67"/>
      <c r="J67"/>
      <c r="K67"/>
      <c r="L67"/>
      <c r="M67"/>
      <c r="N67"/>
      <c r="O67"/>
      <c r="P67"/>
      <c r="Q67"/>
    </row>
    <row r="68" spans="1:17" x14ac:dyDescent="0.25">
      <c r="A68"/>
      <c r="B68"/>
      <c r="C68"/>
      <c r="D68"/>
      <c r="E68"/>
      <c r="F68"/>
      <c r="G68"/>
      <c r="H68"/>
      <c r="J68"/>
      <c r="K68"/>
      <c r="L68"/>
      <c r="M68"/>
      <c r="N68"/>
      <c r="O68"/>
      <c r="P68"/>
      <c r="Q68"/>
    </row>
    <row r="69" spans="1:17" x14ac:dyDescent="0.25">
      <c r="A69"/>
      <c r="B69"/>
      <c r="C69"/>
      <c r="D69"/>
      <c r="E69"/>
      <c r="F69"/>
      <c r="G69"/>
      <c r="H69"/>
      <c r="J69"/>
      <c r="K69"/>
      <c r="L69"/>
      <c r="M69"/>
      <c r="N69"/>
      <c r="O69"/>
      <c r="P69"/>
      <c r="Q69"/>
    </row>
    <row r="70" spans="1:17" x14ac:dyDescent="0.25">
      <c r="A70"/>
      <c r="B70"/>
      <c r="C70"/>
      <c r="D70"/>
      <c r="E70"/>
      <c r="F70"/>
      <c r="G70"/>
      <c r="H70"/>
      <c r="J70"/>
      <c r="K70"/>
      <c r="L70"/>
      <c r="M70"/>
      <c r="N70"/>
      <c r="O70"/>
      <c r="P70"/>
      <c r="Q70"/>
    </row>
    <row r="71" spans="1:17" x14ac:dyDescent="0.25">
      <c r="A71"/>
      <c r="B71"/>
      <c r="C71"/>
      <c r="D71"/>
      <c r="E71"/>
      <c r="F71"/>
      <c r="G71"/>
      <c r="H71"/>
      <c r="J71"/>
      <c r="K71"/>
      <c r="L71"/>
      <c r="M71"/>
      <c r="N71"/>
      <c r="O71"/>
      <c r="P71"/>
      <c r="Q71"/>
    </row>
  </sheetData>
  <mergeCells count="3">
    <mergeCell ref="S1:Y1"/>
    <mergeCell ref="A1:H1"/>
    <mergeCell ref="J1:Q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</vt:lpstr>
      <vt:lpstr>Coordinates</vt:lpstr>
      <vt:lpstr>Non-vegetated</vt:lpstr>
      <vt:lpstr>Vegetated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Martin</dc:creator>
  <cp:lastModifiedBy>Martin, Jared</cp:lastModifiedBy>
  <dcterms:created xsi:type="dcterms:W3CDTF">2017-07-10T15:25:36Z</dcterms:created>
  <dcterms:modified xsi:type="dcterms:W3CDTF">2020-01-18T19:29:47Z</dcterms:modified>
</cp:coreProperties>
</file>