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ice\Thunderbay\Drive1\MRCOG_2018_Final\BHI\"/>
    </mc:Choice>
  </mc:AlternateContent>
  <xr:revisionPtr revIDLastSave="0" documentId="13_ncr:1_{9B38F136-CE04-48A7-AAE6-D96704A8331B}" xr6:coauthVersionLast="44" xr6:coauthVersionMax="44" xr10:uidLastSave="{00000000-0000-0000-0000-000000000000}"/>
  <bookViews>
    <workbookView xWindow="30" yWindow="30" windowWidth="19710" windowHeight="16245" xr2:uid="{00000000-000D-0000-FFFF-FFFF00000000}"/>
  </bookViews>
  <sheets>
    <sheet name="Validation" sheetId="1" r:id="rId1"/>
    <sheet name="Dens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F61" i="1"/>
  <c r="F60" i="1"/>
  <c r="F58" i="1"/>
  <c r="F57" i="1"/>
  <c r="E30" i="1"/>
  <c r="F30" i="1" s="1"/>
  <c r="F21" i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28" i="1"/>
  <c r="F28" i="1" s="1"/>
  <c r="E29" i="1"/>
  <c r="F29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19" i="1"/>
  <c r="F19" i="1" s="1"/>
  <c r="E20" i="1"/>
  <c r="F20" i="1" s="1"/>
  <c r="E21" i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" i="1"/>
  <c r="C18" i="1"/>
  <c r="E18" i="1" s="1"/>
  <c r="F18" i="1" s="1"/>
  <c r="C17" i="1"/>
  <c r="E17" i="1" s="1"/>
  <c r="F17" i="1" s="1"/>
  <c r="C16" i="1"/>
  <c r="E16" i="1" s="1"/>
  <c r="F16" i="1" s="1"/>
  <c r="C15" i="1"/>
  <c r="E15" i="1" s="1"/>
  <c r="F15" i="1" s="1"/>
  <c r="C14" i="1"/>
  <c r="E14" i="1" s="1"/>
  <c r="F14" i="1" s="1"/>
  <c r="C13" i="1"/>
  <c r="E13" i="1" s="1"/>
  <c r="F13" i="1" s="1"/>
  <c r="C12" i="1"/>
  <c r="E12" i="1" s="1"/>
  <c r="F12" i="1" s="1"/>
  <c r="C11" i="1"/>
  <c r="E11" i="1" s="1"/>
  <c r="F11" i="1" s="1"/>
  <c r="C10" i="1"/>
  <c r="E10" i="1" s="1"/>
  <c r="F10" i="1" s="1"/>
  <c r="C9" i="1"/>
  <c r="E9" i="1" s="1"/>
  <c r="F9" i="1" s="1"/>
  <c r="C8" i="1"/>
  <c r="E8" i="1" s="1"/>
  <c r="F8" i="1" s="1"/>
  <c r="C7" i="1"/>
  <c r="E7" i="1" s="1"/>
  <c r="F7" i="1" s="1"/>
  <c r="C6" i="1"/>
  <c r="E6" i="1" s="1"/>
  <c r="F6" i="1" s="1"/>
  <c r="C5" i="1"/>
  <c r="E5" i="1" s="1"/>
  <c r="F5" i="1" s="1"/>
  <c r="C4" i="1"/>
  <c r="E4" i="1" s="1"/>
  <c r="F4" i="1" s="1"/>
  <c r="C3" i="1"/>
  <c r="E3" i="1" s="1"/>
  <c r="F3" i="1" s="1"/>
  <c r="E53" i="1" l="1"/>
  <c r="F2" i="1"/>
  <c r="F53" i="1" s="1"/>
  <c r="F55" i="1" s="1"/>
</calcChain>
</file>

<file path=xl/sharedStrings.xml><?xml version="1.0" encoding="utf-8"?>
<sst xmlns="http://schemas.openxmlformats.org/spreadsheetml/2006/main" count="123" uniqueCount="95">
  <si>
    <t>name</t>
  </si>
  <si>
    <t>stamping</t>
  </si>
  <si>
    <t>orthom_ele</t>
  </si>
  <si>
    <t>draped_z</t>
  </si>
  <si>
    <t>BH2014020200101420205</t>
  </si>
  <si>
    <t>BH 14-202-05</t>
  </si>
  <si>
    <t>BH201403320000BH37</t>
  </si>
  <si>
    <t>BH 37</t>
  </si>
  <si>
    <t>BH201403320000BH40</t>
  </si>
  <si>
    <t>BH 40</t>
  </si>
  <si>
    <t>BH20140332000BH30R</t>
  </si>
  <si>
    <t>BH 30R</t>
  </si>
  <si>
    <t>BH2014033200260-01</t>
  </si>
  <si>
    <t>260-01 PS 15700</t>
  </si>
  <si>
    <t>BH2014033200260-02</t>
  </si>
  <si>
    <t>260-02 PS 15700</t>
  </si>
  <si>
    <t>BH2014033200260-04</t>
  </si>
  <si>
    <t>260-04 PS 15700</t>
  </si>
  <si>
    <t>BH2014033200260-06</t>
  </si>
  <si>
    <t>260-06 PS 15700</t>
  </si>
  <si>
    <t>BH2014033200260-08</t>
  </si>
  <si>
    <t>260-08 PS 15700</t>
  </si>
  <si>
    <t>BH201403320BH1016R</t>
  </si>
  <si>
    <t>BH 1016R</t>
  </si>
  <si>
    <t>BLM-000</t>
  </si>
  <si>
    <t/>
  </si>
  <si>
    <t>BH 06-333-09</t>
  </si>
  <si>
    <t>BH 08-403-01</t>
  </si>
  <si>
    <t>BH 10-377-01</t>
  </si>
  <si>
    <t>BHI 10-377-01</t>
  </si>
  <si>
    <t>BH 12-332-02</t>
  </si>
  <si>
    <t>BH 12-332-03</t>
  </si>
  <si>
    <t>BH 12-332-05</t>
  </si>
  <si>
    <t>BH 12-332-15</t>
  </si>
  <si>
    <t>BH 14-332-01</t>
  </si>
  <si>
    <t>BH 2010-CARN-03</t>
  </si>
  <si>
    <t>BH 14-332-03</t>
  </si>
  <si>
    <t>BH201403320000BH35</t>
  </si>
  <si>
    <t>BH 35</t>
  </si>
  <si>
    <t>BH 15-040-02</t>
  </si>
  <si>
    <t>BH 15-040-03</t>
  </si>
  <si>
    <t>WALH07028</t>
  </si>
  <si>
    <t>WALH07011</t>
  </si>
  <si>
    <t>BH 16-117-02</t>
  </si>
  <si>
    <t>BH 1611702</t>
  </si>
  <si>
    <t>WALH03410</t>
  </si>
  <si>
    <t>BH2015030800000008</t>
  </si>
  <si>
    <t>BH201800390062IM02</t>
  </si>
  <si>
    <t>62 IM 02  2017  ABQ DIST</t>
  </si>
  <si>
    <t>BH 18-039-104</t>
  </si>
  <si>
    <t>BH2018011600002000</t>
  </si>
  <si>
    <t>18 116 01</t>
  </si>
  <si>
    <t>BH 18-039-106</t>
  </si>
  <si>
    <t>BH 18-039-108</t>
  </si>
  <si>
    <t>BH 18-039-111</t>
  </si>
  <si>
    <t>BH 18-039-112</t>
  </si>
  <si>
    <t>BH 18-039-114</t>
  </si>
  <si>
    <t>BH 17-306-105</t>
  </si>
  <si>
    <t>17 306 105</t>
  </si>
  <si>
    <t>BH 17-306-509</t>
  </si>
  <si>
    <t>17 306 509</t>
  </si>
  <si>
    <t>BH 18-109-109</t>
  </si>
  <si>
    <t>BH20170001000SNL22</t>
  </si>
  <si>
    <t>GPS 2006 SANDIA 22</t>
  </si>
  <si>
    <t>BH20170001000SNL27</t>
  </si>
  <si>
    <t>SANDIA 27 2009 NMPS 11599</t>
  </si>
  <si>
    <t>BH20170001000SNL36</t>
  </si>
  <si>
    <t>LS 5953 12/7/18/13 T9N R3E R4E 1989</t>
  </si>
  <si>
    <t>BH2019027600001022</t>
  </si>
  <si>
    <t>BH2019027600001030</t>
  </si>
  <si>
    <t>BH 19-298-02</t>
  </si>
  <si>
    <t>1929802</t>
  </si>
  <si>
    <t>BH 20-082-01</t>
  </si>
  <si>
    <t>BH 20-082-02</t>
  </si>
  <si>
    <t>BH 20-082-04</t>
  </si>
  <si>
    <t>BH 20-082-06</t>
  </si>
  <si>
    <t>BH 20-082-30</t>
  </si>
  <si>
    <t>2008230</t>
  </si>
  <si>
    <t>difference</t>
  </si>
  <si>
    <t>RMSE</t>
  </si>
  <si>
    <t>RMSE 1.0' CI</t>
  </si>
  <si>
    <t>RMSE 2.0' CI</t>
  </si>
  <si>
    <t>ASPRS</t>
  </si>
  <si>
    <t>QL2 USGS LIDAR</t>
  </si>
  <si>
    <t>QL3 USGS LIDAR</t>
  </si>
  <si>
    <t>diff sq</t>
  </si>
  <si>
    <t>Writing to map ...</t>
  </si>
  <si>
    <t>r.in.lidar complete. Raster map &lt;MRCOG_2020_DEM_PC&gt; created. 9,642,810,793 points from 9345 files found in region.</t>
  </si>
  <si>
    <t xml:space="preserve">(Wed Mar  4 09:20:10 2020) Command finished (131 min 32 sec)     </t>
  </si>
  <si>
    <t>r.in.lidar complete. Raster map &lt;MRCOG_2020_DSM_PC_RANGE&gt; created. 20,976,422,745 points from 9345 files found in region.</t>
  </si>
  <si>
    <t xml:space="preserve">(Wed Mar  4 15:25:51 2020) Command finished (91 min 46 sec)    </t>
  </si>
  <si>
    <t>Total Points</t>
  </si>
  <si>
    <t>Ground Class Points</t>
  </si>
  <si>
    <t>% ground class</t>
  </si>
  <si>
    <t xml:space="preserve"> - would categorize this surface as a 2.0'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</si>
</sst>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0000"/>
    <numFmt numFmtId="166" formatCode="_(* #,##0_);_(* \(#,##0\);_(* &quot;-&quot;??_);_(@_)"/>
    <numFmt numFmtId="167" formatCode="0.0%"/>
  </numFmts>
  <fonts count="5">
    <font>
      <sz val="11"/>
      <name val="Calibri"/>
    </font>
    <font>
      <sz val="11"/>
      <name val="Calibri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6" fontId="0" fillId="0" borderId="0" xfId="1" applyNumberFormat="1" applyFont="1"/>
    <xf numFmtId="167" fontId="0" fillId="0" borderId="0" xfId="2" applyNumberFormat="1" applyFont="1"/>
    <xf numFmtId="2" fontId="3" fillId="0" borderId="0" xfId="0" applyNumberFormat="1" applyFont="1"/>
    <xf numFmtId="43" fontId="0" fillId="0" borderId="0" xfId="1" applyNumberFormat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A2" sqref="A2"/>
    </sheetView>
  </sheetViews>
  <sheetFormatPr defaultRowHeight="15"/>
  <cols>
    <col min="1" max="1" width="20.7109375" customWidth="1"/>
    <col min="2" max="2" width="33.42578125" bestFit="1" customWidth="1"/>
    <col min="3" max="3" width="20.7109375" style="1" customWidth="1"/>
    <col min="4" max="4" width="20.7109375" customWidth="1"/>
    <col min="5" max="5" width="10.28515625" bestFit="1" customWidth="1"/>
    <col min="6" max="6" width="11.140625" customWidth="1"/>
    <col min="7" max="7" width="11.42578125" bestFit="1" customWidth="1"/>
  </cols>
  <sheetData>
    <row r="1" spans="1:6">
      <c r="A1" t="s">
        <v>0</v>
      </c>
      <c r="B1" t="s">
        <v>1</v>
      </c>
      <c r="C1" s="1" t="s">
        <v>2</v>
      </c>
      <c r="D1" t="s">
        <v>3</v>
      </c>
      <c r="E1" s="3" t="s">
        <v>78</v>
      </c>
      <c r="F1" s="3" t="s">
        <v>85</v>
      </c>
    </row>
    <row r="2" spans="1:6">
      <c r="A2" t="s">
        <v>4</v>
      </c>
      <c r="B2" t="s">
        <v>5</v>
      </c>
      <c r="C2" s="2">
        <v>5605.7358400000003</v>
      </c>
      <c r="D2" s="2">
        <v>5606.0219299739938</v>
      </c>
      <c r="E2" s="2">
        <f t="shared" ref="E2:E33" si="0">C2-D2</f>
        <v>-0.2860899739935121</v>
      </c>
      <c r="F2" s="4">
        <f>E2^2</f>
        <v>8.1847473219608433E-2</v>
      </c>
    </row>
    <row r="3" spans="1:6">
      <c r="A3" t="s">
        <v>6</v>
      </c>
      <c r="B3" t="s">
        <v>7</v>
      </c>
      <c r="C3" s="2">
        <f>5282.1875</f>
        <v>5282.1875</v>
      </c>
      <c r="D3" s="2">
        <v>5282.144689011252</v>
      </c>
      <c r="E3" s="2">
        <f t="shared" si="0"/>
        <v>4.2810988747987722E-2</v>
      </c>
      <c r="F3" s="4">
        <f t="shared" ref="F3:F49" si="1">E3^2</f>
        <v>1.8327807575803314E-3</v>
      </c>
    </row>
    <row r="4" spans="1:6">
      <c r="A4" t="s">
        <v>8</v>
      </c>
      <c r="B4" t="s">
        <v>9</v>
      </c>
      <c r="C4" s="2">
        <f>5269.25977</f>
        <v>5269.2597699999997</v>
      </c>
      <c r="D4" s="2">
        <v>5268.9033473725685</v>
      </c>
      <c r="E4" s="2">
        <f t="shared" si="0"/>
        <v>0.35642262743112951</v>
      </c>
      <c r="F4" s="4">
        <f t="shared" si="1"/>
        <v>0.12703708934490976</v>
      </c>
    </row>
    <row r="5" spans="1:6">
      <c r="A5" t="s">
        <v>10</v>
      </c>
      <c r="B5" t="s">
        <v>11</v>
      </c>
      <c r="C5" s="2">
        <f>5470.34033</f>
        <v>5470.34033</v>
      </c>
      <c r="D5" s="2">
        <v>5470.0391557997918</v>
      </c>
      <c r="E5" s="2">
        <f t="shared" si="0"/>
        <v>0.30117420020815189</v>
      </c>
      <c r="F5" s="4">
        <f t="shared" si="1"/>
        <v>9.0705898871019958E-2</v>
      </c>
    </row>
    <row r="6" spans="1:6">
      <c r="A6" t="s">
        <v>12</v>
      </c>
      <c r="B6" t="s">
        <v>13</v>
      </c>
      <c r="C6" s="2">
        <f>6652.78027</f>
        <v>6652.7802700000002</v>
      </c>
      <c r="D6" s="2">
        <v>6652.3572097888991</v>
      </c>
      <c r="E6" s="2">
        <f t="shared" si="0"/>
        <v>0.42306021110107395</v>
      </c>
      <c r="F6" s="4">
        <f t="shared" si="1"/>
        <v>0.17897994221688526</v>
      </c>
    </row>
    <row r="7" spans="1:6">
      <c r="A7" t="s">
        <v>14</v>
      </c>
      <c r="B7" t="s">
        <v>15</v>
      </c>
      <c r="C7" s="2">
        <f>6215.70508</f>
        <v>6215.7050799999997</v>
      </c>
      <c r="D7" s="2">
        <v>6215.8404857297719</v>
      </c>
      <c r="E7" s="2">
        <f t="shared" si="0"/>
        <v>-0.1354057297721738</v>
      </c>
      <c r="F7" s="4">
        <f t="shared" si="1"/>
        <v>1.8334711655134953E-2</v>
      </c>
    </row>
    <row r="8" spans="1:6">
      <c r="A8" t="s">
        <v>16</v>
      </c>
      <c r="B8" t="s">
        <v>17</v>
      </c>
      <c r="C8" s="2">
        <f>6369.48584</f>
        <v>6369.4858400000003</v>
      </c>
      <c r="D8" s="2">
        <v>6369.0968044293122</v>
      </c>
      <c r="E8" s="2">
        <f t="shared" si="0"/>
        <v>0.38903557068806549</v>
      </c>
      <c r="F8" s="4">
        <f t="shared" si="1"/>
        <v>0.15134867526058879</v>
      </c>
    </row>
    <row r="9" spans="1:6">
      <c r="A9" t="s">
        <v>18</v>
      </c>
      <c r="B9" t="s">
        <v>19</v>
      </c>
      <c r="C9" s="2">
        <f>5955.31201</f>
        <v>5955.3120099999996</v>
      </c>
      <c r="D9" s="2">
        <v>5954.9404610578604</v>
      </c>
      <c r="E9" s="2">
        <f t="shared" si="0"/>
        <v>0.37154894213927037</v>
      </c>
      <c r="F9" s="4">
        <f t="shared" si="1"/>
        <v>0.13804861640481089</v>
      </c>
    </row>
    <row r="10" spans="1:6">
      <c r="A10" t="s">
        <v>20</v>
      </c>
      <c r="B10" t="s">
        <v>21</v>
      </c>
      <c r="C10" s="2">
        <f>5618.86523</f>
        <v>5618.8652300000003</v>
      </c>
      <c r="D10" s="2">
        <v>5619.3398935147288</v>
      </c>
      <c r="E10" s="2">
        <f t="shared" si="0"/>
        <v>-0.47466351472849055</v>
      </c>
      <c r="F10" s="4">
        <f t="shared" si="1"/>
        <v>0.22530545221440396</v>
      </c>
    </row>
    <row r="11" spans="1:6">
      <c r="A11" t="s">
        <v>22</v>
      </c>
      <c r="B11" t="s">
        <v>23</v>
      </c>
      <c r="C11" s="2">
        <f>5049.64258</f>
        <v>5049.6425799999997</v>
      </c>
      <c r="D11" s="2">
        <v>5049.5090718566225</v>
      </c>
      <c r="E11" s="2">
        <f t="shared" si="0"/>
        <v>0.13350814337718475</v>
      </c>
      <c r="F11" s="4">
        <f t="shared" si="1"/>
        <v>1.7824424348022921E-2</v>
      </c>
    </row>
    <row r="12" spans="1:6">
      <c r="A12" t="s">
        <v>24</v>
      </c>
      <c r="B12" t="s">
        <v>25</v>
      </c>
      <c r="C12" s="2">
        <f>4669.08984</f>
        <v>4669.0898399999996</v>
      </c>
      <c r="D12" s="2">
        <v>4669.0217839745892</v>
      </c>
      <c r="E12" s="2">
        <f t="shared" si="0"/>
        <v>6.8056025410442089E-2</v>
      </c>
      <c r="F12" s="4">
        <f t="shared" si="1"/>
        <v>4.6316225946667396E-3</v>
      </c>
    </row>
    <row r="13" spans="1:6">
      <c r="A13" t="s">
        <v>26</v>
      </c>
      <c r="B13" t="s">
        <v>26</v>
      </c>
      <c r="C13" s="2">
        <f>4790.10107</f>
        <v>4790.1010699999997</v>
      </c>
      <c r="D13" s="2">
        <v>4791.1235800842969</v>
      </c>
      <c r="E13" s="2">
        <f t="shared" si="0"/>
        <v>-1.0225100842972097</v>
      </c>
      <c r="F13" s="4">
        <f t="shared" si="1"/>
        <v>1.0455268724894868</v>
      </c>
    </row>
    <row r="14" spans="1:6">
      <c r="A14" t="s">
        <v>27</v>
      </c>
      <c r="B14" t="s">
        <v>27</v>
      </c>
      <c r="C14" s="2">
        <f>6362.75977</f>
        <v>6362.7597699999997</v>
      </c>
      <c r="D14" s="2">
        <v>6361.7841868188807</v>
      </c>
      <c r="E14" s="2">
        <f t="shared" si="0"/>
        <v>0.97558318111896369</v>
      </c>
      <c r="F14" s="4">
        <f t="shared" si="1"/>
        <v>0.95176254328219667</v>
      </c>
    </row>
    <row r="15" spans="1:6">
      <c r="A15" t="s">
        <v>28</v>
      </c>
      <c r="B15" t="s">
        <v>29</v>
      </c>
      <c r="C15" s="2">
        <f>5009.24854</f>
        <v>5009.2485399999996</v>
      </c>
      <c r="D15" s="2">
        <v>5009.1853931788046</v>
      </c>
      <c r="E15" s="2">
        <f t="shared" si="0"/>
        <v>6.3146821195005032E-2</v>
      </c>
      <c r="F15" s="4">
        <f t="shared" si="1"/>
        <v>3.9875210270339367E-3</v>
      </c>
    </row>
    <row r="16" spans="1:6">
      <c r="A16" t="s">
        <v>30</v>
      </c>
      <c r="B16" t="s">
        <v>30</v>
      </c>
      <c r="C16" s="2">
        <f>5515.18115</f>
        <v>5515.1811500000003</v>
      </c>
      <c r="D16" s="2">
        <v>5515.5198962081668</v>
      </c>
      <c r="E16" s="2">
        <f t="shared" si="0"/>
        <v>-0.33874620816641254</v>
      </c>
      <c r="F16" s="4">
        <f t="shared" si="1"/>
        <v>0.11474899354712249</v>
      </c>
    </row>
    <row r="17" spans="1:6">
      <c r="A17" t="s">
        <v>31</v>
      </c>
      <c r="B17" t="s">
        <v>31</v>
      </c>
      <c r="C17" s="2">
        <f>6125.74707</f>
        <v>6125.7470700000003</v>
      </c>
      <c r="D17" s="2">
        <v>6126.470468545439</v>
      </c>
      <c r="E17" s="2">
        <f t="shared" si="0"/>
        <v>-0.72339854543861293</v>
      </c>
      <c r="F17" s="4">
        <f t="shared" si="1"/>
        <v>0.52330545554270091</v>
      </c>
    </row>
    <row r="18" spans="1:6">
      <c r="A18" t="s">
        <v>32</v>
      </c>
      <c r="B18" t="s">
        <v>32</v>
      </c>
      <c r="C18" s="2">
        <f>5979.60889</f>
        <v>5979.6088900000004</v>
      </c>
      <c r="D18" s="2">
        <v>5980.1586272707009</v>
      </c>
      <c r="E18" s="2">
        <f t="shared" si="0"/>
        <v>-0.54973727070046152</v>
      </c>
      <c r="F18" s="4">
        <f t="shared" si="1"/>
        <v>0.30221106679719251</v>
      </c>
    </row>
    <row r="19" spans="1:6">
      <c r="A19" t="s">
        <v>33</v>
      </c>
      <c r="B19" t="s">
        <v>33</v>
      </c>
      <c r="C19" s="2">
        <v>5682.2177700000002</v>
      </c>
      <c r="D19" s="2">
        <v>5681.8298432298616</v>
      </c>
      <c r="E19" s="2">
        <f t="shared" si="0"/>
        <v>0.38792677013861976</v>
      </c>
      <c r="F19" s="4">
        <f t="shared" si="1"/>
        <v>0.15048717899018152</v>
      </c>
    </row>
    <row r="20" spans="1:6">
      <c r="A20" t="s">
        <v>34</v>
      </c>
      <c r="B20" t="s">
        <v>35</v>
      </c>
      <c r="C20" s="2">
        <v>5779.2851600000004</v>
      </c>
      <c r="D20" s="2">
        <v>5778.8204220705284</v>
      </c>
      <c r="E20" s="2">
        <f t="shared" si="0"/>
        <v>0.46473792947199399</v>
      </c>
      <c r="F20" s="4">
        <f t="shared" si="1"/>
        <v>0.21598134308991607</v>
      </c>
    </row>
    <row r="21" spans="1:6">
      <c r="A21" t="s">
        <v>36</v>
      </c>
      <c r="B21" t="s">
        <v>36</v>
      </c>
      <c r="C21" s="2">
        <v>4937.2040999999999</v>
      </c>
      <c r="D21" s="2">
        <v>4937.6453745241988</v>
      </c>
      <c r="E21" s="2">
        <f t="shared" si="0"/>
        <v>-0.44127452419888868</v>
      </c>
      <c r="F21" s="4">
        <f t="shared" si="1"/>
        <v>0.19472320570695559</v>
      </c>
    </row>
    <row r="22" spans="1:6">
      <c r="A22" t="s">
        <v>37</v>
      </c>
      <c r="B22" t="s">
        <v>38</v>
      </c>
      <c r="C22" s="2">
        <v>5129.3525399999999</v>
      </c>
      <c r="D22" s="2">
        <v>5129.5953109939146</v>
      </c>
      <c r="E22" s="2">
        <f t="shared" si="0"/>
        <v>-0.24277099391474621</v>
      </c>
      <c r="F22" s="4">
        <f t="shared" si="1"/>
        <v>5.8937755486353743E-2</v>
      </c>
    </row>
    <row r="23" spans="1:6">
      <c r="A23" t="s">
        <v>39</v>
      </c>
      <c r="B23" t="s">
        <v>39</v>
      </c>
      <c r="C23" s="2">
        <v>5048.3430523870902</v>
      </c>
      <c r="D23" s="2">
        <v>5047.7864581917047</v>
      </c>
      <c r="E23" s="2">
        <f t="shared" si="0"/>
        <v>0.55659419538551447</v>
      </c>
      <c r="F23" s="4">
        <f t="shared" si="1"/>
        <v>0.30979709833684826</v>
      </c>
    </row>
    <row r="24" spans="1:6">
      <c r="A24" t="s">
        <v>40</v>
      </c>
      <c r="B24" t="s">
        <v>40</v>
      </c>
      <c r="C24" s="2">
        <v>5085.101443433352</v>
      </c>
      <c r="D24" s="2">
        <v>5085.4286479933144</v>
      </c>
      <c r="E24" s="2">
        <f t="shared" si="0"/>
        <v>-0.32720455996241071</v>
      </c>
      <c r="F24" s="4">
        <f t="shared" si="1"/>
        <v>0.10706282406019482</v>
      </c>
    </row>
    <row r="25" spans="1:6">
      <c r="A25" t="s">
        <v>41</v>
      </c>
      <c r="B25" t="s">
        <v>25</v>
      </c>
      <c r="C25" s="2">
        <v>6001.21191</v>
      </c>
      <c r="D25" s="2">
        <v>6000.3606730707525</v>
      </c>
      <c r="E25" s="2">
        <f t="shared" si="0"/>
        <v>0.85123692924753414</v>
      </c>
      <c r="F25" s="4">
        <f t="shared" si="1"/>
        <v>0.72460430971477141</v>
      </c>
    </row>
    <row r="26" spans="1:6">
      <c r="A26" t="s">
        <v>42</v>
      </c>
      <c r="B26" t="s">
        <v>25</v>
      </c>
      <c r="C26" s="2">
        <v>5516.0820299999996</v>
      </c>
      <c r="D26" s="2">
        <v>5515.9076922510658</v>
      </c>
      <c r="E26" s="2">
        <f t="shared" si="0"/>
        <v>0.1743377489337945</v>
      </c>
      <c r="F26" s="4">
        <f t="shared" si="1"/>
        <v>3.0393650703302764E-2</v>
      </c>
    </row>
    <row r="27" spans="1:6">
      <c r="A27" t="s">
        <v>43</v>
      </c>
      <c r="B27" t="s">
        <v>44</v>
      </c>
      <c r="C27" s="2">
        <v>5706.9668000000001</v>
      </c>
      <c r="D27" s="2">
        <v>5707.3381767346</v>
      </c>
      <c r="E27" s="2">
        <f t="shared" si="0"/>
        <v>-0.37137673459983489</v>
      </c>
      <c r="F27" s="4">
        <f t="shared" si="1"/>
        <v>0.1379206790020362</v>
      </c>
    </row>
    <row r="28" spans="1:6">
      <c r="A28" t="s">
        <v>45</v>
      </c>
      <c r="B28" t="s">
        <v>25</v>
      </c>
      <c r="C28" s="2">
        <v>5449.24316</v>
      </c>
      <c r="D28" s="2">
        <v>5448.6264995300699</v>
      </c>
      <c r="E28" s="2">
        <f t="shared" si="0"/>
        <v>0.61666046993013879</v>
      </c>
      <c r="F28" s="4">
        <f>E28^2</f>
        <v>0.38027013517445962</v>
      </c>
    </row>
    <row r="29" spans="1:6">
      <c r="A29" t="s">
        <v>46</v>
      </c>
      <c r="B29" t="s">
        <v>25</v>
      </c>
      <c r="C29" s="2">
        <v>6061.6826199999996</v>
      </c>
      <c r="D29" s="2">
        <v>6062.2827826663924</v>
      </c>
      <c r="E29" s="2">
        <f t="shared" si="0"/>
        <v>-0.60016266639286187</v>
      </c>
      <c r="F29" s="4">
        <f t="shared" si="1"/>
        <v>0.36019522613178961</v>
      </c>
    </row>
    <row r="30" spans="1:6">
      <c r="A30" t="s">
        <v>47</v>
      </c>
      <c r="B30" t="s">
        <v>48</v>
      </c>
      <c r="C30" s="2">
        <v>4782.1982399999997</v>
      </c>
      <c r="D30" s="2">
        <v>4781.9968217413134</v>
      </c>
      <c r="E30" s="2">
        <f t="shared" si="0"/>
        <v>0.20141825868631713</v>
      </c>
      <c r="F30" s="4">
        <f t="shared" si="1"/>
        <v>4.0569314932228165E-2</v>
      </c>
    </row>
    <row r="31" spans="1:6">
      <c r="A31" t="s">
        <v>49</v>
      </c>
      <c r="B31" t="s">
        <v>25</v>
      </c>
      <c r="C31" s="2">
        <v>4605.2968799999999</v>
      </c>
      <c r="D31" s="2">
        <v>4604.5796395473626</v>
      </c>
      <c r="E31" s="2">
        <f t="shared" si="0"/>
        <v>0.71724045263727021</v>
      </c>
      <c r="F31" s="4">
        <f t="shared" si="1"/>
        <v>0.51443386689931625</v>
      </c>
    </row>
    <row r="32" spans="1:6">
      <c r="A32" t="s">
        <v>50</v>
      </c>
      <c r="B32" t="s">
        <v>51</v>
      </c>
      <c r="C32" s="2">
        <v>5426.0878899999998</v>
      </c>
      <c r="D32" s="2">
        <v>5426.5511062205187</v>
      </c>
      <c r="E32" s="2">
        <f t="shared" si="0"/>
        <v>-0.46321622051891609</v>
      </c>
      <c r="F32" s="4">
        <f t="shared" si="1"/>
        <v>0.2145692669518291</v>
      </c>
    </row>
    <row r="33" spans="1:6">
      <c r="A33" t="s">
        <v>52</v>
      </c>
      <c r="B33" t="s">
        <v>25</v>
      </c>
      <c r="C33" s="2">
        <v>4582.3208000000004</v>
      </c>
      <c r="D33" s="2">
        <v>4582.1519472551117</v>
      </c>
      <c r="E33" s="2">
        <f t="shared" si="0"/>
        <v>0.16885274488868163</v>
      </c>
      <c r="F33" s="4">
        <f t="shared" si="1"/>
        <v>2.8511249456442199E-2</v>
      </c>
    </row>
    <row r="34" spans="1:6">
      <c r="A34" t="s">
        <v>53</v>
      </c>
      <c r="B34" t="s">
        <v>25</v>
      </c>
      <c r="C34" s="2">
        <v>4544.7910199999997</v>
      </c>
      <c r="D34" s="2">
        <v>4541.9097054730519</v>
      </c>
      <c r="E34" s="2">
        <f t="shared" ref="E34:E65" si="2">C34-D34</f>
        <v>2.88131452694779</v>
      </c>
      <c r="F34" s="4">
        <f t="shared" si="1"/>
        <v>8.3019734032003676</v>
      </c>
    </row>
    <row r="35" spans="1:6">
      <c r="A35" t="s">
        <v>54</v>
      </c>
      <c r="B35" t="s">
        <v>25</v>
      </c>
      <c r="C35" s="2">
        <v>4819.5629900000004</v>
      </c>
      <c r="D35" s="2">
        <v>4820.5947252534379</v>
      </c>
      <c r="E35" s="2">
        <f t="shared" si="2"/>
        <v>-1.0317352534375459</v>
      </c>
      <c r="F35" s="4">
        <f t="shared" si="1"/>
        <v>1.064477633185837</v>
      </c>
    </row>
    <row r="36" spans="1:6">
      <c r="A36" t="s">
        <v>55</v>
      </c>
      <c r="B36" t="s">
        <v>25</v>
      </c>
      <c r="C36" s="2">
        <v>4829.9321300000001</v>
      </c>
      <c r="D36" s="2">
        <v>4829.9825416982849</v>
      </c>
      <c r="E36" s="2">
        <f t="shared" si="2"/>
        <v>-5.0411698284733575E-2</v>
      </c>
      <c r="F36" s="4">
        <f t="shared" si="1"/>
        <v>2.5413393239510102E-3</v>
      </c>
    </row>
    <row r="37" spans="1:6">
      <c r="A37" t="s">
        <v>56</v>
      </c>
      <c r="B37" t="s">
        <v>25</v>
      </c>
      <c r="C37" s="2">
        <v>4862.5322299999998</v>
      </c>
      <c r="D37" s="2">
        <v>4861.6785930597689</v>
      </c>
      <c r="E37" s="2">
        <f t="shared" si="2"/>
        <v>0.8536369402308992</v>
      </c>
      <c r="F37" s="4">
        <f t="shared" si="1"/>
        <v>0.72869602572677172</v>
      </c>
    </row>
    <row r="38" spans="1:6">
      <c r="A38" t="s">
        <v>57</v>
      </c>
      <c r="B38" t="s">
        <v>58</v>
      </c>
      <c r="C38" s="2">
        <v>4978.75684</v>
      </c>
      <c r="D38" s="2">
        <v>4978.62955182531</v>
      </c>
      <c r="E38" s="2">
        <f t="shared" si="2"/>
        <v>0.12728817468996567</v>
      </c>
      <c r="F38" s="4">
        <f t="shared" si="1"/>
        <v>1.6202279415903218E-2</v>
      </c>
    </row>
    <row r="39" spans="1:6">
      <c r="A39" t="s">
        <v>59</v>
      </c>
      <c r="B39" t="s">
        <v>60</v>
      </c>
      <c r="C39" s="2">
        <v>5981.2031299999999</v>
      </c>
      <c r="D39" s="2">
        <v>5981.817096076009</v>
      </c>
      <c r="E39" s="2">
        <f t="shared" si="2"/>
        <v>-0.61396607600909192</v>
      </c>
      <c r="F39" s="4">
        <f t="shared" si="1"/>
        <v>0.37695434249000204</v>
      </c>
    </row>
    <row r="40" spans="1:6">
      <c r="A40" t="s">
        <v>61</v>
      </c>
      <c r="B40" t="s">
        <v>25</v>
      </c>
      <c r="C40" s="2">
        <v>5102.9609399999999</v>
      </c>
      <c r="D40" s="2">
        <v>5103.4811020795278</v>
      </c>
      <c r="E40" s="2">
        <f t="shared" si="2"/>
        <v>-0.52016207952783589</v>
      </c>
      <c r="F40" s="4">
        <f t="shared" si="1"/>
        <v>0.27056858897872266</v>
      </c>
    </row>
    <row r="41" spans="1:6">
      <c r="A41" t="s">
        <v>62</v>
      </c>
      <c r="B41" t="s">
        <v>63</v>
      </c>
      <c r="C41" s="2">
        <v>5269.0752000000002</v>
      </c>
      <c r="D41" s="2">
        <v>5268.9225327370941</v>
      </c>
      <c r="E41" s="2">
        <f t="shared" si="2"/>
        <v>0.15266726290610677</v>
      </c>
      <c r="F41" s="4">
        <f t="shared" si="1"/>
        <v>2.3307293163242326E-2</v>
      </c>
    </row>
    <row r="42" spans="1:6">
      <c r="A42" t="s">
        <v>64</v>
      </c>
      <c r="B42" t="s">
        <v>65</v>
      </c>
      <c r="C42" s="2">
        <v>6034.9990200000002</v>
      </c>
      <c r="D42" s="2">
        <v>6034.2589160988719</v>
      </c>
      <c r="E42" s="2">
        <f t="shared" si="2"/>
        <v>0.74010390112835012</v>
      </c>
      <c r="F42" s="4">
        <f t="shared" si="1"/>
        <v>0.54775378446540268</v>
      </c>
    </row>
    <row r="43" spans="1:6">
      <c r="A43" t="s">
        <v>66</v>
      </c>
      <c r="B43" t="s">
        <v>67</v>
      </c>
      <c r="C43" s="2">
        <v>5328.6499000000003</v>
      </c>
      <c r="D43" s="2">
        <v>5327.9062209813874</v>
      </c>
      <c r="E43" s="2">
        <f t="shared" si="2"/>
        <v>0.74367901861296559</v>
      </c>
      <c r="F43" s="4">
        <f t="shared" si="1"/>
        <v>0.55305848272514357</v>
      </c>
    </row>
    <row r="44" spans="1:6">
      <c r="A44" t="s">
        <v>68</v>
      </c>
      <c r="B44" t="s">
        <v>25</v>
      </c>
      <c r="C44" s="2">
        <v>5230.3808600000002</v>
      </c>
      <c r="D44" s="2">
        <v>5231.231778319534</v>
      </c>
      <c r="E44" s="2">
        <f t="shared" si="2"/>
        <v>-0.8509183195337755</v>
      </c>
      <c r="F44" s="4">
        <f t="shared" si="1"/>
        <v>0.72406198651818443</v>
      </c>
    </row>
    <row r="45" spans="1:6">
      <c r="A45" t="s">
        <v>69</v>
      </c>
      <c r="B45" t="s">
        <v>25</v>
      </c>
      <c r="C45" s="2">
        <v>5117.6791999999996</v>
      </c>
      <c r="D45" s="2">
        <v>5117.4123260537126</v>
      </c>
      <c r="E45" s="2">
        <f t="shared" si="2"/>
        <v>0.26687394628697803</v>
      </c>
      <c r="F45" s="4">
        <f t="shared" si="1"/>
        <v>7.1221703206784837E-2</v>
      </c>
    </row>
    <row r="46" spans="1:6">
      <c r="A46" t="s">
        <v>70</v>
      </c>
      <c r="B46" t="s">
        <v>71</v>
      </c>
      <c r="C46" s="2">
        <v>4899.2412100000001</v>
      </c>
      <c r="D46" s="2">
        <v>4898.9882756814704</v>
      </c>
      <c r="E46" s="2">
        <f t="shared" si="2"/>
        <v>0.25293431852969661</v>
      </c>
      <c r="F46" s="4">
        <f t="shared" si="1"/>
        <v>6.3975769490082032E-2</v>
      </c>
    </row>
    <row r="47" spans="1:6">
      <c r="A47" t="s">
        <v>72</v>
      </c>
      <c r="B47" t="s">
        <v>72</v>
      </c>
      <c r="C47" s="2">
        <v>5225.9467800000002</v>
      </c>
      <c r="D47" s="2">
        <v>5225.4821507353554</v>
      </c>
      <c r="E47" s="2">
        <f t="shared" si="2"/>
        <v>0.46462926464482734</v>
      </c>
      <c r="F47" s="4">
        <f t="shared" si="1"/>
        <v>0.215880353564393</v>
      </c>
    </row>
    <row r="48" spans="1:6">
      <c r="A48" t="s">
        <v>73</v>
      </c>
      <c r="B48" t="s">
        <v>73</v>
      </c>
      <c r="C48" s="2">
        <v>5199.5429700000004</v>
      </c>
      <c r="D48" s="2">
        <v>5199.1238130453821</v>
      </c>
      <c r="E48" s="2">
        <f t="shared" si="2"/>
        <v>0.41915695461830182</v>
      </c>
      <c r="F48" s="4">
        <f t="shared" si="1"/>
        <v>0.17569255260488914</v>
      </c>
    </row>
    <row r="49" spans="1:8">
      <c r="A49" t="s">
        <v>74</v>
      </c>
      <c r="B49" t="s">
        <v>74</v>
      </c>
      <c r="C49" s="2">
        <v>5436.3862300000001</v>
      </c>
      <c r="D49" s="2">
        <v>5436.8097523811794</v>
      </c>
      <c r="E49" s="2">
        <f t="shared" si="2"/>
        <v>-0.42352238117928209</v>
      </c>
      <c r="F49" s="4">
        <f t="shared" si="1"/>
        <v>0.17937120735976911</v>
      </c>
    </row>
    <row r="50" spans="1:8">
      <c r="A50" t="s">
        <v>75</v>
      </c>
      <c r="B50" t="s">
        <v>75</v>
      </c>
      <c r="C50" s="2">
        <v>5183.4780300000002</v>
      </c>
      <c r="D50" s="2">
        <v>5183.7216723493057</v>
      </c>
      <c r="E50" s="2">
        <f t="shared" si="2"/>
        <v>-0.24364234930544626</v>
      </c>
      <c r="F50" s="4">
        <f>E50^2</f>
        <v>5.9361594375077091E-2</v>
      </c>
    </row>
    <row r="51" spans="1:8">
      <c r="A51" t="s">
        <v>76</v>
      </c>
      <c r="B51" t="s">
        <v>77</v>
      </c>
      <c r="C51" s="2">
        <v>5493.7451199999996</v>
      </c>
      <c r="D51" s="2">
        <v>5494.0878161275323</v>
      </c>
      <c r="E51" s="2">
        <f t="shared" si="2"/>
        <v>-0.3426961275326903</v>
      </c>
      <c r="F51" s="4">
        <f>E51^2</f>
        <v>0.11744063582590193</v>
      </c>
    </row>
    <row r="53" spans="1:8">
      <c r="E53" s="5">
        <f>AVERAGE(E2:E51)</f>
        <v>8.2240504156761748E-2</v>
      </c>
      <c r="F53" s="4">
        <f>SUM(F2:F51)</f>
        <v>20.938435219830417</v>
      </c>
    </row>
    <row r="55" spans="1:8" ht="18.75">
      <c r="E55" s="8" t="s">
        <v>79</v>
      </c>
      <c r="F55" s="11">
        <f>SQRT(F53/COUNT(F2:F51))</f>
        <v>0.6471234073935267</v>
      </c>
      <c r="G55" t="s">
        <v>94</v>
      </c>
    </row>
    <row r="57" spans="1:8">
      <c r="E57" s="3"/>
      <c r="F57" s="12">
        <f>1/3</f>
        <v>0.33333333333333331</v>
      </c>
      <c r="G57" s="7" t="s">
        <v>80</v>
      </c>
      <c r="H57" s="3" t="s">
        <v>82</v>
      </c>
    </row>
    <row r="58" spans="1:8">
      <c r="F58" s="12">
        <f>2/3</f>
        <v>0.66666666666666663</v>
      </c>
      <c r="G58" s="7" t="s">
        <v>81</v>
      </c>
      <c r="H58" s="3" t="s">
        <v>82</v>
      </c>
    </row>
    <row r="59" spans="1:8">
      <c r="F59" s="13"/>
    </row>
    <row r="60" spans="1:8">
      <c r="E60" s="6"/>
      <c r="F60" s="12">
        <f>10/2.54/12</f>
        <v>0.32808398950131235</v>
      </c>
      <c r="G60" s="3" t="s">
        <v>83</v>
      </c>
      <c r="H60" s="3"/>
    </row>
    <row r="61" spans="1:8">
      <c r="E61" s="6"/>
      <c r="F61" s="12">
        <f>20/2.54/12</f>
        <v>0.65616797900262469</v>
      </c>
      <c r="G61" s="3" t="s">
        <v>84</v>
      </c>
      <c r="H61" s="3"/>
    </row>
  </sheetData>
  <conditionalFormatting sqref="E2">
    <cfRule type="cellIs" dxfId="3" priority="4" operator="between">
      <formula>-0.5</formula>
      <formula>0.5</formula>
    </cfRule>
  </conditionalFormatting>
  <conditionalFormatting sqref="E2:E51">
    <cfRule type="cellIs" dxfId="2" priority="1" operator="between">
      <formula>-0.67</formula>
      <formula>0.67</formula>
    </cfRule>
    <cfRule type="cellIs" dxfId="1" priority="2" operator="between">
      <formula>-0.5</formula>
      <formula>0.5</formula>
    </cfRule>
    <cfRule type="cellIs" dxfId="0" priority="3" operator="between">
      <formula>-0.5</formula>
      <formula>0.5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9D465-48DD-4D09-8CA5-0D423655E459}">
  <dimension ref="A2:C14"/>
  <sheetViews>
    <sheetView workbookViewId="0">
      <selection activeCell="E16" sqref="E16"/>
    </sheetView>
  </sheetViews>
  <sheetFormatPr defaultRowHeight="15"/>
  <cols>
    <col min="3" max="3" width="18" bestFit="1" customWidth="1"/>
  </cols>
  <sheetData>
    <row r="2" spans="1:3">
      <c r="A2" t="s">
        <v>86</v>
      </c>
    </row>
    <row r="3" spans="1:3">
      <c r="A3" s="3" t="s">
        <v>87</v>
      </c>
    </row>
    <row r="4" spans="1:3">
      <c r="A4" t="s">
        <v>88</v>
      </c>
    </row>
    <row r="6" spans="1:3">
      <c r="A6" t="s">
        <v>86</v>
      </c>
    </row>
    <row r="7" spans="1:3">
      <c r="A7" s="3" t="s">
        <v>89</v>
      </c>
    </row>
    <row r="8" spans="1:3">
      <c r="A8" t="s">
        <v>90</v>
      </c>
    </row>
    <row r="11" spans="1:3">
      <c r="B11" s="6" t="s">
        <v>91</v>
      </c>
      <c r="C11" s="9">
        <v>9642810793</v>
      </c>
    </row>
    <row r="12" spans="1:3">
      <c r="B12" s="6" t="s">
        <v>92</v>
      </c>
      <c r="C12" s="9">
        <v>20976422745</v>
      </c>
    </row>
    <row r="14" spans="1:3">
      <c r="B14" s="6" t="s">
        <v>93</v>
      </c>
      <c r="C14" s="10">
        <f>C11/C12</f>
        <v>0.45969758095662366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Validation</vt:lpstr>
      <vt:lpstr>Density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2020-04-02T16:15:50Z</dcterms:modified>
</cp:coreProperties>
</file>