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50" yWindow="-60" windowWidth="17745" windowHeight="13305"/>
  </bookViews>
  <sheets>
    <sheet name="100% RMSE Calculations" sheetId="1" r:id="rId1"/>
  </sheets>
  <calcPr calcId="144525"/>
</workbook>
</file>

<file path=xl/calcChain.xml><?xml version="1.0" encoding="utf-8"?>
<calcChain xmlns="http://schemas.openxmlformats.org/spreadsheetml/2006/main">
  <c r="H9" i="1" l="1"/>
  <c r="I9" i="1" s="1"/>
  <c r="H8" i="1"/>
  <c r="I8" i="1" s="1"/>
  <c r="H62" i="1"/>
  <c r="I62" i="1" s="1"/>
  <c r="H36" i="1"/>
  <c r="I36" i="1" s="1"/>
  <c r="I132" i="1"/>
  <c r="I127" i="1"/>
  <c r="I116" i="1"/>
  <c r="I115" i="1"/>
  <c r="I100" i="1"/>
  <c r="I99" i="1"/>
  <c r="I98" i="1"/>
  <c r="I93" i="1"/>
  <c r="I82" i="1"/>
  <c r="I79" i="1"/>
  <c r="I74" i="1"/>
  <c r="I73" i="1"/>
  <c r="I69" i="1"/>
  <c r="I52" i="1"/>
  <c r="I45" i="1"/>
  <c r="I31" i="1"/>
  <c r="I27" i="1"/>
  <c r="I26" i="1"/>
  <c r="I24" i="1"/>
  <c r="I20" i="1"/>
  <c r="I18" i="1"/>
  <c r="H83" i="1"/>
  <c r="I83" i="1" s="1"/>
  <c r="H104" i="1"/>
  <c r="I104" i="1" s="1"/>
  <c r="H82" i="1"/>
  <c r="H31" i="1"/>
  <c r="H57" i="1"/>
  <c r="I57" i="1" s="1"/>
  <c r="H121" i="1"/>
  <c r="I121" i="1" s="1"/>
  <c r="H79" i="1"/>
  <c r="H101" i="1"/>
  <c r="I101" i="1" s="1"/>
  <c r="H53" i="1"/>
  <c r="I53" i="1" s="1"/>
  <c r="H27" i="1"/>
  <c r="H118" i="1"/>
  <c r="I118" i="1" s="1"/>
  <c r="H78" i="1"/>
  <c r="I78" i="1" s="1"/>
  <c r="H52" i="1"/>
  <c r="H100" i="1"/>
  <c r="H117" i="1"/>
  <c r="I117" i="1" s="1"/>
  <c r="H51" i="1"/>
  <c r="I51" i="1" s="1"/>
  <c r="H77" i="1"/>
  <c r="I77" i="1" s="1"/>
  <c r="H99" i="1"/>
  <c r="H26" i="1"/>
  <c r="H76" i="1"/>
  <c r="I76" i="1" s="1"/>
  <c r="H98" i="1"/>
  <c r="H75" i="1"/>
  <c r="I75" i="1" s="1"/>
  <c r="H116" i="1"/>
  <c r="H97" i="1"/>
  <c r="I97" i="1" s="1"/>
  <c r="H50" i="1"/>
  <c r="I50" i="1" s="1"/>
  <c r="H74" i="1"/>
  <c r="H25" i="1"/>
  <c r="I25" i="1" s="1"/>
  <c r="H49" i="1"/>
  <c r="I49" i="1" s="1"/>
  <c r="H73" i="1"/>
  <c r="H128" i="1"/>
  <c r="I128" i="1" s="1"/>
  <c r="H115" i="1"/>
  <c r="H72" i="1"/>
  <c r="I72" i="1" s="1"/>
  <c r="H96" i="1"/>
  <c r="I96" i="1" s="1"/>
  <c r="H114" i="1"/>
  <c r="I114" i="1" s="1"/>
  <c r="H48" i="1"/>
  <c r="I48" i="1" s="1"/>
  <c r="H24" i="1"/>
  <c r="H127" i="1"/>
  <c r="H95" i="1"/>
  <c r="I95" i="1" s="1"/>
  <c r="H126" i="1"/>
  <c r="I126" i="1" s="1"/>
  <c r="H132" i="1"/>
  <c r="F173" i="1" s="1"/>
  <c r="H71" i="1"/>
  <c r="I71" i="1" s="1"/>
  <c r="H23" i="1"/>
  <c r="I23" i="1" s="1"/>
  <c r="H47" i="1"/>
  <c r="I47" i="1" s="1"/>
  <c r="H22" i="1"/>
  <c r="I22" i="1" s="1"/>
  <c r="H70" i="1"/>
  <c r="I70" i="1" s="1"/>
  <c r="H113" i="1"/>
  <c r="I113" i="1" s="1"/>
  <c r="H46" i="1"/>
  <c r="I46" i="1" s="1"/>
  <c r="H21" i="1"/>
  <c r="I21" i="1" s="1"/>
  <c r="H94" i="1"/>
  <c r="I94" i="1" s="1"/>
  <c r="H93" i="1"/>
  <c r="H112" i="1"/>
  <c r="I112" i="1" s="1"/>
  <c r="H45" i="1"/>
  <c r="H69" i="1"/>
  <c r="H20" i="1"/>
  <c r="H18" i="1"/>
  <c r="G173" i="1"/>
  <c r="H203" i="1" s="1"/>
  <c r="E173" i="1"/>
  <c r="H124" i="1"/>
  <c r="I124" i="1" s="1"/>
  <c r="H107" i="1"/>
  <c r="I107" i="1" s="1"/>
  <c r="H106" i="1"/>
  <c r="I106" i="1" s="1"/>
  <c r="H87" i="1"/>
  <c r="I87" i="1" s="1"/>
  <c r="H86" i="1"/>
  <c r="I86" i="1" s="1"/>
  <c r="H85" i="1"/>
  <c r="I85" i="1" s="1"/>
  <c r="H63" i="1"/>
  <c r="I63" i="1" s="1"/>
  <c r="H60" i="1"/>
  <c r="F169" i="1" s="1"/>
  <c r="E199" i="1" s="1"/>
  <c r="H61" i="1"/>
  <c r="I61" i="1" s="1"/>
  <c r="H37" i="1"/>
  <c r="I37" i="1" s="1"/>
  <c r="H33" i="1"/>
  <c r="I33" i="1" s="1"/>
  <c r="H35" i="1"/>
  <c r="E168" i="1" s="1"/>
  <c r="H34" i="1"/>
  <c r="I34" i="1" s="1"/>
  <c r="H14" i="1"/>
  <c r="I14" i="1" s="1"/>
  <c r="H13" i="1"/>
  <c r="I13" i="1" s="1"/>
  <c r="H10" i="1"/>
  <c r="H11" i="1"/>
  <c r="H12" i="1"/>
  <c r="I12" i="1" s="1"/>
  <c r="H140" i="1" l="1"/>
  <c r="G172" i="1"/>
  <c r="H202" i="1" s="1"/>
  <c r="G171" i="1"/>
  <c r="G170" i="1"/>
  <c r="E169" i="1"/>
  <c r="H143" i="1"/>
  <c r="H142" i="1"/>
  <c r="I35" i="1"/>
  <c r="G168" i="1" s="1"/>
  <c r="E172" i="1"/>
  <c r="E171" i="1"/>
  <c r="F172" i="1"/>
  <c r="E202" i="1" s="1"/>
  <c r="H141" i="1"/>
  <c r="I10" i="1"/>
  <c r="G166" i="1" s="1"/>
  <c r="I60" i="1"/>
  <c r="F170" i="1"/>
  <c r="E200" i="1" s="1"/>
  <c r="H139" i="1"/>
  <c r="E167" i="1"/>
  <c r="F168" i="1"/>
  <c r="E198" i="1" s="1"/>
  <c r="F171" i="1"/>
  <c r="E201" i="1" s="1"/>
  <c r="F166" i="1"/>
  <c r="E196" i="1" s="1"/>
  <c r="E170" i="1"/>
  <c r="E166" i="1"/>
  <c r="E193" i="1" s="1"/>
  <c r="F193" i="1" s="1"/>
  <c r="F167" i="1"/>
  <c r="E197" i="1" s="1"/>
  <c r="I11" i="1"/>
  <c r="E203" i="1"/>
  <c r="I193" i="1" l="1"/>
  <c r="G167" i="1"/>
  <c r="F197" i="1"/>
  <c r="H193" i="1"/>
  <c r="J193" i="1"/>
  <c r="G193" i="1"/>
  <c r="K193" i="1"/>
  <c r="H201" i="1"/>
  <c r="H200" i="1"/>
  <c r="H198" i="1"/>
  <c r="G196" i="1" l="1"/>
  <c r="G169" i="1"/>
  <c r="H199" i="1" s="1"/>
</calcChain>
</file>

<file path=xl/sharedStrings.xml><?xml version="1.0" encoding="utf-8"?>
<sst xmlns="http://schemas.openxmlformats.org/spreadsheetml/2006/main" count="177" uniqueCount="44">
  <si>
    <t>X</t>
  </si>
  <si>
    <t>Y</t>
  </si>
  <si>
    <t>Z</t>
  </si>
  <si>
    <t>lasZ</t>
  </si>
  <si>
    <t>Error</t>
  </si>
  <si>
    <t>Bare Earth</t>
  </si>
  <si>
    <t>Urban</t>
  </si>
  <si>
    <t>Class</t>
  </si>
  <si>
    <t>Pt. No.</t>
  </si>
  <si>
    <t>RMSE</t>
  </si>
  <si>
    <t>Point count</t>
  </si>
  <si>
    <t>95th Percentile</t>
  </si>
  <si>
    <t>All</t>
  </si>
  <si>
    <t>Minimum</t>
  </si>
  <si>
    <t>Maximum</t>
  </si>
  <si>
    <t>Mean</t>
  </si>
  <si>
    <t>Skew</t>
  </si>
  <si>
    <t>Abs Value of Error</t>
  </si>
  <si>
    <t>Area</t>
  </si>
  <si>
    <t>Accuracy of 100 % of  Points</t>
  </si>
  <si>
    <t>FVA
 1.96 * RMSEz  
Target =1.2 ft.</t>
  </si>
  <si>
    <t>CVA
95th Percentile
Target =1.2 ft</t>
  </si>
  <si>
    <t>SVA
95thPercentile
Target = 1.2 ft</t>
  </si>
  <si>
    <t>100% of Totals</t>
  </si>
  <si>
    <t>Accuracy (Ft) 
1.96 x RMSE
Target = &lt; 1.2 Ft</t>
  </si>
  <si>
    <t>Mean (Ft)</t>
  </si>
  <si>
    <t>Std Dev (Ft)</t>
  </si>
  <si>
    <t>Point Count</t>
  </si>
  <si>
    <t>Minimum (Ft)</t>
  </si>
  <si>
    <t>Maximum (Ft)</t>
  </si>
  <si>
    <t>All Points</t>
  </si>
  <si>
    <t>RMSE Ft
Target =&lt; 0.6 Ft</t>
  </si>
  <si>
    <t>926a</t>
  </si>
  <si>
    <t>100% RMSE Calculations for  Oneida County, WI LAS Tiles - Vertical Analysis</t>
  </si>
  <si>
    <t>LowVeg/Tall Grass</t>
  </si>
  <si>
    <t>Med Veg</t>
  </si>
  <si>
    <t>Deciduous</t>
  </si>
  <si>
    <t>Dense Confier</t>
  </si>
  <si>
    <t>Other</t>
  </si>
  <si>
    <t>StDev</t>
  </si>
  <si>
    <t>LowVeg/TallGrass</t>
  </si>
  <si>
    <t>Medium Veg</t>
  </si>
  <si>
    <t>Dense Conifers</t>
  </si>
  <si>
    <t>Summary RMSE and 95 Percentile for West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</si>
</sst>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14"/>
      <color theme="1"/>
      <name val="Palatino Linotype"/>
      <family val="1"/>
    </font>
    <font>
      <sz val="9"/>
      <color theme="1"/>
      <name val="Palatino Linotype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6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center" wrapText="1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2" fontId="19" fillId="0" borderId="18" xfId="0" applyNumberFormat="1" applyFont="1" applyBorder="1" applyAlignment="1">
      <alignment horizontal="center" vertical="center"/>
    </xf>
    <xf numFmtId="2" fontId="19" fillId="0" borderId="0" xfId="0" applyNumberFormat="1" applyFont="1" applyAlignment="1">
      <alignment horizontal="center"/>
    </xf>
    <xf numFmtId="0" fontId="19" fillId="0" borderId="14" xfId="0" applyFont="1" applyBorder="1"/>
    <xf numFmtId="0" fontId="19" fillId="0" borderId="17" xfId="0" applyFont="1" applyBorder="1"/>
    <xf numFmtId="0" fontId="20" fillId="0" borderId="0" xfId="0" applyFont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'100% RMSE Calculations'!$E$165</c:f>
              <c:strCache>
                <c:ptCount val="1"/>
                <c:pt idx="0">
                  <c:v>RMSE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'100% RMSE Calculations'!$D$166:$D$171</c:f>
              <c:strCache>
                <c:ptCount val="6"/>
                <c:pt idx="0">
                  <c:v>All</c:v>
                </c:pt>
                <c:pt idx="1">
                  <c:v>Bare Earth</c:v>
                </c:pt>
                <c:pt idx="2">
                  <c:v>LowVeg/TallGrass</c:v>
                </c:pt>
                <c:pt idx="3">
                  <c:v>Medium Veg</c:v>
                </c:pt>
                <c:pt idx="4">
                  <c:v>Deciduous</c:v>
                </c:pt>
                <c:pt idx="5">
                  <c:v>Dense Conifers</c:v>
                </c:pt>
              </c:strCache>
            </c:strRef>
          </c:cat>
          <c:val>
            <c:numRef>
              <c:f>'100% RMSE Calculations'!$E$166:$E$171</c:f>
              <c:numCache>
                <c:formatCode>0.00</c:formatCode>
                <c:ptCount val="6"/>
                <c:pt idx="0">
                  <c:v>0.30789080858428791</c:v>
                </c:pt>
                <c:pt idx="1">
                  <c:v>0.18308985990187382</c:v>
                </c:pt>
                <c:pt idx="2">
                  <c:v>0.46372757856038921</c:v>
                </c:pt>
                <c:pt idx="3">
                  <c:v>0.33623770590259516</c:v>
                </c:pt>
                <c:pt idx="4">
                  <c:v>0.26233621438497606</c:v>
                </c:pt>
                <c:pt idx="5">
                  <c:v>0.21767896975425777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50752"/>
        <c:axId val="47052288"/>
      </c:barChart>
      <c:catAx>
        <c:axId val="47050752"/>
        <c:scaling>
          <c:orientation val="minMax"/>
        </c:scaling>
        <c:delete val="0"/>
        <c:axPos val="b"/>
        <c:majorTickMark val="out"/>
        <c:minorTickMark val="none"/>
        <c:tickLblPos val="nextTo"/>
        <c:crossAx val="47052288"/>
        <c:crosses val="autoZero"/>
        <c:auto val="1"/>
        <c:lblAlgn val="ctr"/>
        <c:lblOffset val="100"/>
        <c:noMultiLvlLbl val="0"/>
      </c:catAx>
      <c:valAx>
        <c:axId val="470522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7050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RMSE</a:t>
            </a:r>
          </a:p>
        </c:rich>
      </c:tx>
      <c:layout>
        <c:manualLayout>
          <c:xMode val="edge"/>
          <c:yMode val="edge"/>
          <c:x val="0.43172922134733188"/>
          <c:y val="2.782608187587231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'100% RMSE Calculations'!$D$166:$D$173</c:f>
              <c:strCache>
                <c:ptCount val="8"/>
                <c:pt idx="0">
                  <c:v>All</c:v>
                </c:pt>
                <c:pt idx="1">
                  <c:v>Bare Earth</c:v>
                </c:pt>
                <c:pt idx="2">
                  <c:v>LowVeg/TallGrass</c:v>
                </c:pt>
                <c:pt idx="3">
                  <c:v>Medium Veg</c:v>
                </c:pt>
                <c:pt idx="4">
                  <c:v>Deciduous</c:v>
                </c:pt>
                <c:pt idx="5">
                  <c:v>Dense Conifers</c:v>
                </c:pt>
                <c:pt idx="6">
                  <c:v>Urban</c:v>
                </c:pt>
                <c:pt idx="7">
                  <c:v>Other</c:v>
                </c:pt>
              </c:strCache>
            </c:strRef>
          </c:cat>
          <c:val>
            <c:numRef>
              <c:f>'100% RMSE Calculations'!$E$166:$E$173</c:f>
              <c:numCache>
                <c:formatCode>0.00</c:formatCode>
                <c:ptCount val="8"/>
                <c:pt idx="0">
                  <c:v>0.30789080858428791</c:v>
                </c:pt>
                <c:pt idx="1">
                  <c:v>0.18308985990187382</c:v>
                </c:pt>
                <c:pt idx="2">
                  <c:v>0.46372757856038921</c:v>
                </c:pt>
                <c:pt idx="3">
                  <c:v>0.33623770590259516</c:v>
                </c:pt>
                <c:pt idx="4">
                  <c:v>0.26233621438497606</c:v>
                </c:pt>
                <c:pt idx="5">
                  <c:v>0.21767896975425777</c:v>
                </c:pt>
                <c:pt idx="6">
                  <c:v>0.15064076708590945</c:v>
                </c:pt>
                <c:pt idx="7">
                  <c:v>0.3501490000001013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98528"/>
        <c:axId val="42200064"/>
      </c:barChart>
      <c:catAx>
        <c:axId val="42198528"/>
        <c:scaling>
          <c:orientation val="minMax"/>
        </c:scaling>
        <c:delete val="0"/>
        <c:axPos val="b"/>
        <c:majorTickMark val="out"/>
        <c:minorTickMark val="none"/>
        <c:tickLblPos val="nextTo"/>
        <c:crossAx val="42200064"/>
        <c:crosses val="autoZero"/>
        <c:auto val="1"/>
        <c:lblAlgn val="ctr"/>
        <c:lblOffset val="100"/>
        <c:noMultiLvlLbl val="0"/>
      </c:catAx>
      <c:valAx>
        <c:axId val="422000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2198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174</xdr:row>
      <xdr:rowOff>0</xdr:rowOff>
    </xdr:from>
    <xdr:to>
      <xdr:col>6</xdr:col>
      <xdr:colOff>71438</xdr:colOff>
      <xdr:row>186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11906</xdr:colOff>
      <xdr:row>173</xdr:row>
      <xdr:rowOff>202406</xdr:rowOff>
    </xdr:from>
    <xdr:to>
      <xdr:col>6</xdr:col>
      <xdr:colOff>83344</xdr:colOff>
      <xdr:row>186</xdr:row>
      <xdr:rowOff>154781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4"/>
  <sheetViews>
    <sheetView tabSelected="1" zoomScale="90" zoomScaleNormal="90" workbookViewId="0">
      <selection activeCell="G161" sqref="G161"/>
    </sheetView>
  </sheetViews>
  <sheetFormatPr defaultRowHeight="16.5" x14ac:dyDescent="0.3"/>
  <cols>
    <col min="1" max="1" width="22.42578125" style="3" customWidth="1"/>
    <col min="2" max="2" width="14.85546875" style="3" customWidth="1"/>
    <col min="3" max="8" width="22.42578125" style="3" customWidth="1"/>
    <col min="9" max="9" width="19.42578125" style="3" customWidth="1"/>
    <col min="10" max="10" width="15.42578125" style="4" customWidth="1"/>
    <col min="11" max="11" width="17.140625" style="4" customWidth="1"/>
    <col min="12" max="13" width="9.140625" style="4"/>
    <col min="14" max="14" width="19" style="4" customWidth="1"/>
    <col min="15" max="21" width="9.140625" style="4"/>
  </cols>
  <sheetData>
    <row r="1" spans="1:21" ht="21" x14ac:dyDescent="0.4">
      <c r="D1" s="5" t="s">
        <v>33</v>
      </c>
      <c r="E1" s="5"/>
    </row>
    <row r="2" spans="1:21" x14ac:dyDescent="0.3">
      <c r="D2" s="6">
        <v>41549</v>
      </c>
      <c r="E2" s="6"/>
    </row>
    <row r="6" spans="1:21" ht="17.25" thickBot="1" x14ac:dyDescent="0.35"/>
    <row r="7" spans="1:21" ht="18" thickTop="1" x14ac:dyDescent="0.35">
      <c r="A7" s="7" t="s">
        <v>8</v>
      </c>
      <c r="B7" s="8" t="s">
        <v>18</v>
      </c>
      <c r="C7" s="8" t="s">
        <v>7</v>
      </c>
      <c r="D7" s="8" t="s">
        <v>0</v>
      </c>
      <c r="E7" s="8" t="s">
        <v>1</v>
      </c>
      <c r="F7" s="8" t="s">
        <v>2</v>
      </c>
      <c r="G7" s="8" t="s">
        <v>3</v>
      </c>
      <c r="H7" s="8" t="s">
        <v>4</v>
      </c>
      <c r="I7" s="9" t="s">
        <v>17</v>
      </c>
    </row>
    <row r="8" spans="1:21" x14ac:dyDescent="0.3">
      <c r="A8" s="10">
        <v>754</v>
      </c>
      <c r="B8" s="11">
        <v>1</v>
      </c>
      <c r="C8" s="11" t="s">
        <v>5</v>
      </c>
      <c r="D8" s="20">
        <v>112490.0275</v>
      </c>
      <c r="E8" s="20">
        <v>248218.83970000001</v>
      </c>
      <c r="F8" s="20">
        <v>1578.012976</v>
      </c>
      <c r="G8" s="36">
        <v>1578.0319999999999</v>
      </c>
      <c r="H8" s="20">
        <f t="shared" ref="H8:H9" si="0">F8-G8</f>
        <v>-1.9023999999944863E-2</v>
      </c>
      <c r="I8" s="16">
        <f t="shared" ref="I8:I9" si="1">ABS(H8)</f>
        <v>1.9023999999944863E-2</v>
      </c>
    </row>
    <row r="9" spans="1:21" x14ac:dyDescent="0.3">
      <c r="A9" s="10">
        <v>759</v>
      </c>
      <c r="B9" s="11">
        <v>1</v>
      </c>
      <c r="C9" s="11" t="s">
        <v>5</v>
      </c>
      <c r="D9" s="20">
        <v>223702.891</v>
      </c>
      <c r="E9" s="20">
        <v>205097.62539999999</v>
      </c>
      <c r="F9" s="20">
        <v>1579.9215630000001</v>
      </c>
      <c r="G9" s="36">
        <v>1579.4369999999999</v>
      </c>
      <c r="H9" s="20">
        <f t="shared" si="0"/>
        <v>0.48456300000020747</v>
      </c>
      <c r="I9" s="16">
        <f t="shared" si="1"/>
        <v>0.48456300000020747</v>
      </c>
    </row>
    <row r="10" spans="1:21" x14ac:dyDescent="0.3">
      <c r="A10" s="10">
        <v>802</v>
      </c>
      <c r="B10" s="11">
        <v>1</v>
      </c>
      <c r="C10" s="11" t="s">
        <v>5</v>
      </c>
      <c r="D10" s="20">
        <v>264359.65059999999</v>
      </c>
      <c r="E10" s="20">
        <v>154505.5772</v>
      </c>
      <c r="F10" s="20">
        <v>1607.119874</v>
      </c>
      <c r="G10" s="36">
        <v>1607.105</v>
      </c>
      <c r="H10" s="20">
        <f>F10-G10</f>
        <v>1.4873999999963416E-2</v>
      </c>
      <c r="I10" s="16">
        <f>ABS(H10)</f>
        <v>1.4873999999963416E-2</v>
      </c>
    </row>
    <row r="11" spans="1:21" s="1" customFormat="1" x14ac:dyDescent="0.3">
      <c r="A11" s="10">
        <v>803</v>
      </c>
      <c r="B11" s="11">
        <v>1</v>
      </c>
      <c r="C11" s="11" t="s">
        <v>5</v>
      </c>
      <c r="D11" s="20">
        <v>264160.5148</v>
      </c>
      <c r="E11" s="20">
        <v>154677.10380000001</v>
      </c>
      <c r="F11" s="20">
        <v>1604.1549990000001</v>
      </c>
      <c r="G11" s="36">
        <v>1604.0989999999999</v>
      </c>
      <c r="H11" s="20">
        <f>F11-G11</f>
        <v>5.5999000000156229E-2</v>
      </c>
      <c r="I11" s="16">
        <f>ABS(H11)</f>
        <v>5.5999000000156229E-2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3">
      <c r="A12" s="10">
        <v>804</v>
      </c>
      <c r="B12" s="11">
        <v>1</v>
      </c>
      <c r="C12" s="11" t="s">
        <v>5</v>
      </c>
      <c r="D12" s="20">
        <v>264241.83159999998</v>
      </c>
      <c r="E12" s="20">
        <v>154714.38959999999</v>
      </c>
      <c r="F12" s="20">
        <v>1601.7458979999999</v>
      </c>
      <c r="G12" s="36">
        <v>1601.597</v>
      </c>
      <c r="H12" s="20">
        <f>F12-G12</f>
        <v>0.14889799999991737</v>
      </c>
      <c r="I12" s="16">
        <f>ABS(H12)</f>
        <v>0.14889799999991737</v>
      </c>
    </row>
    <row r="13" spans="1:21" x14ac:dyDescent="0.3">
      <c r="A13" s="10">
        <v>809</v>
      </c>
      <c r="B13" s="11">
        <v>1</v>
      </c>
      <c r="C13" s="11" t="s">
        <v>5</v>
      </c>
      <c r="D13" s="20">
        <v>251652.3118</v>
      </c>
      <c r="E13" s="20">
        <v>167276.4008</v>
      </c>
      <c r="F13" s="20">
        <v>1603.808196</v>
      </c>
      <c r="G13" s="36">
        <v>1603.787</v>
      </c>
      <c r="H13" s="20">
        <f>F13-G13</f>
        <v>2.1195999999918058E-2</v>
      </c>
      <c r="I13" s="16">
        <f>ABS(H13)</f>
        <v>2.1195999999918058E-2</v>
      </c>
    </row>
    <row r="14" spans="1:21" x14ac:dyDescent="0.3">
      <c r="A14" s="10">
        <v>820</v>
      </c>
      <c r="B14" s="11">
        <v>1</v>
      </c>
      <c r="C14" s="11" t="s">
        <v>5</v>
      </c>
      <c r="D14" s="20">
        <v>266436.64840000001</v>
      </c>
      <c r="E14" s="20">
        <v>162069.88380000001</v>
      </c>
      <c r="F14" s="20">
        <v>1551.3757439999999</v>
      </c>
      <c r="G14" s="36">
        <v>1551.3</v>
      </c>
      <c r="H14" s="20">
        <f>F14-G14</f>
        <v>7.5743999999986045E-2</v>
      </c>
      <c r="I14" s="16">
        <f>ABS(H14)</f>
        <v>7.5743999999986045E-2</v>
      </c>
    </row>
    <row r="15" spans="1:21" x14ac:dyDescent="0.3">
      <c r="A15" s="10">
        <v>826</v>
      </c>
      <c r="B15" s="11">
        <v>1</v>
      </c>
      <c r="C15" s="11" t="s">
        <v>5</v>
      </c>
      <c r="D15" s="20">
        <v>351104.8395</v>
      </c>
      <c r="E15" s="20">
        <v>117729.4903</v>
      </c>
      <c r="F15" s="20">
        <v>1610.280804</v>
      </c>
      <c r="G15" s="20"/>
      <c r="H15" s="20"/>
      <c r="I15" s="16"/>
    </row>
    <row r="16" spans="1:21" x14ac:dyDescent="0.3">
      <c r="A16" s="10">
        <v>832</v>
      </c>
      <c r="B16" s="11">
        <v>1</v>
      </c>
      <c r="C16" s="11" t="s">
        <v>5</v>
      </c>
      <c r="D16" s="20">
        <v>332879.85550000001</v>
      </c>
      <c r="E16" s="20">
        <v>177888.9748</v>
      </c>
      <c r="F16" s="20">
        <v>1653.8210770000001</v>
      </c>
      <c r="G16" s="20"/>
      <c r="H16" s="20"/>
      <c r="I16" s="16"/>
    </row>
    <row r="17" spans="1:21" ht="17.25" x14ac:dyDescent="0.35">
      <c r="A17" s="10">
        <v>838</v>
      </c>
      <c r="B17" s="11">
        <v>1</v>
      </c>
      <c r="C17" s="11" t="s">
        <v>5</v>
      </c>
      <c r="D17" s="20">
        <v>319275.42509999999</v>
      </c>
      <c r="E17" s="20">
        <v>143515.6575</v>
      </c>
      <c r="F17" s="20">
        <v>1621.4179730000001</v>
      </c>
      <c r="G17" s="20"/>
      <c r="H17" s="20"/>
      <c r="I17" s="1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3">
      <c r="A18" s="10">
        <v>842</v>
      </c>
      <c r="B18" s="11">
        <v>1</v>
      </c>
      <c r="C18" s="11" t="s">
        <v>5</v>
      </c>
      <c r="D18" s="20">
        <v>272832.18310000002</v>
      </c>
      <c r="E18" s="20">
        <v>174701.04889999999</v>
      </c>
      <c r="F18" s="20">
        <v>1600.156156</v>
      </c>
      <c r="G18" s="36">
        <v>1600.212</v>
      </c>
      <c r="H18" s="20">
        <f>F18-G18</f>
        <v>-5.5843999999979133E-2</v>
      </c>
      <c r="I18" s="16">
        <f>ABS(H18)</f>
        <v>5.5843999999979133E-2</v>
      </c>
    </row>
    <row r="19" spans="1:21" x14ac:dyDescent="0.3">
      <c r="A19" s="10">
        <v>847</v>
      </c>
      <c r="B19" s="11">
        <v>1</v>
      </c>
      <c r="C19" s="11" t="s">
        <v>5</v>
      </c>
      <c r="D19" s="20">
        <v>282046.78820000001</v>
      </c>
      <c r="E19" s="20">
        <v>129360.6591</v>
      </c>
      <c r="F19" s="20">
        <v>1627.750432</v>
      </c>
      <c r="G19" s="20"/>
      <c r="H19" s="20"/>
      <c r="I19" s="16"/>
    </row>
    <row r="20" spans="1:21" x14ac:dyDescent="0.3">
      <c r="A20" s="10">
        <v>851</v>
      </c>
      <c r="B20" s="11">
        <v>1</v>
      </c>
      <c r="C20" s="11" t="s">
        <v>5</v>
      </c>
      <c r="D20" s="20">
        <v>217103.90479999999</v>
      </c>
      <c r="E20" s="20">
        <v>140332.38990000001</v>
      </c>
      <c r="F20" s="20">
        <v>1569.444718</v>
      </c>
      <c r="G20" s="36">
        <v>1569.4190000000001</v>
      </c>
      <c r="H20" s="20">
        <f t="shared" ref="H20:H27" si="2">F20-G20</f>
        <v>2.5717999999869789E-2</v>
      </c>
      <c r="I20" s="16">
        <f t="shared" ref="I20:I27" si="3">ABS(H20)</f>
        <v>2.5717999999869789E-2</v>
      </c>
    </row>
    <row r="21" spans="1:21" x14ac:dyDescent="0.3">
      <c r="A21" s="10">
        <v>857</v>
      </c>
      <c r="B21" s="11">
        <v>1</v>
      </c>
      <c r="C21" s="11" t="s">
        <v>5</v>
      </c>
      <c r="D21" s="20">
        <v>222559.64809999999</v>
      </c>
      <c r="E21" s="20">
        <v>217555.0503</v>
      </c>
      <c r="F21" s="20">
        <v>1602.6839769999999</v>
      </c>
      <c r="G21" s="36">
        <v>1602.33</v>
      </c>
      <c r="H21" s="20">
        <f t="shared" si="2"/>
        <v>0.35397699999998622</v>
      </c>
      <c r="I21" s="16">
        <f t="shared" si="3"/>
        <v>0.35397699999998622</v>
      </c>
    </row>
    <row r="22" spans="1:21" x14ac:dyDescent="0.3">
      <c r="A22" s="10">
        <v>862</v>
      </c>
      <c r="B22" s="11">
        <v>1</v>
      </c>
      <c r="C22" s="11" t="s">
        <v>5</v>
      </c>
      <c r="D22" s="20">
        <v>199292.96710000001</v>
      </c>
      <c r="E22" s="20">
        <v>256435.55650000001</v>
      </c>
      <c r="F22" s="20">
        <v>1630.1240929999999</v>
      </c>
      <c r="G22" s="4">
        <v>1630.0630000000001</v>
      </c>
      <c r="H22" s="20">
        <f t="shared" si="2"/>
        <v>6.1092999999800668E-2</v>
      </c>
      <c r="I22" s="16">
        <f t="shared" si="3"/>
        <v>6.1092999999800668E-2</v>
      </c>
    </row>
    <row r="23" spans="1:21" x14ac:dyDescent="0.3">
      <c r="A23" s="10">
        <v>864</v>
      </c>
      <c r="B23" s="11">
        <v>1</v>
      </c>
      <c r="C23" s="11" t="s">
        <v>5</v>
      </c>
      <c r="D23" s="20">
        <v>202225.35399999999</v>
      </c>
      <c r="E23" s="20">
        <v>249527.8671</v>
      </c>
      <c r="F23" s="20">
        <v>1623.2857489999999</v>
      </c>
      <c r="G23" s="4">
        <v>1623.1220000000001</v>
      </c>
      <c r="H23" s="20">
        <f t="shared" si="2"/>
        <v>0.16374899999982517</v>
      </c>
      <c r="I23" s="16">
        <f t="shared" si="3"/>
        <v>0.16374899999982517</v>
      </c>
    </row>
    <row r="24" spans="1:21" x14ac:dyDescent="0.3">
      <c r="A24" s="10">
        <v>871</v>
      </c>
      <c r="B24" s="11">
        <v>1</v>
      </c>
      <c r="C24" s="11" t="s">
        <v>5</v>
      </c>
      <c r="D24" s="20">
        <v>183207.29810000001</v>
      </c>
      <c r="E24" s="20">
        <v>225952.03</v>
      </c>
      <c r="F24" s="20">
        <v>1591.533512</v>
      </c>
      <c r="G24" s="36">
        <v>1591.8009999999999</v>
      </c>
      <c r="H24" s="20">
        <f t="shared" si="2"/>
        <v>-0.26748799999995754</v>
      </c>
      <c r="I24" s="16">
        <f t="shared" si="3"/>
        <v>0.26748799999995754</v>
      </c>
    </row>
    <row r="25" spans="1:21" x14ac:dyDescent="0.3">
      <c r="A25" s="10">
        <v>880</v>
      </c>
      <c r="B25" s="11">
        <v>1</v>
      </c>
      <c r="C25" s="11" t="s">
        <v>5</v>
      </c>
      <c r="D25" s="20">
        <v>184245.19680000001</v>
      </c>
      <c r="E25" s="20">
        <v>148849.6617</v>
      </c>
      <c r="F25" s="20">
        <v>1510.6726940000001</v>
      </c>
      <c r="G25" s="36">
        <v>1510.777</v>
      </c>
      <c r="H25" s="20">
        <f t="shared" si="2"/>
        <v>-0.10430599999995138</v>
      </c>
      <c r="I25" s="16">
        <f t="shared" si="3"/>
        <v>0.10430599999995138</v>
      </c>
    </row>
    <row r="26" spans="1:21" x14ac:dyDescent="0.3">
      <c r="A26" s="10">
        <v>888</v>
      </c>
      <c r="B26" s="11">
        <v>1</v>
      </c>
      <c r="C26" s="11" t="s">
        <v>5</v>
      </c>
      <c r="D26" s="20">
        <v>118231.9497</v>
      </c>
      <c r="E26" s="20">
        <v>191563.8314</v>
      </c>
      <c r="F26" s="20">
        <v>1570.6400960000001</v>
      </c>
      <c r="G26" s="36">
        <v>1570.394</v>
      </c>
      <c r="H26" s="20">
        <f t="shared" si="2"/>
        <v>0.24609600000007958</v>
      </c>
      <c r="I26" s="16">
        <f t="shared" si="3"/>
        <v>0.24609600000007958</v>
      </c>
    </row>
    <row r="27" spans="1:21" x14ac:dyDescent="0.3">
      <c r="A27" s="10">
        <v>897</v>
      </c>
      <c r="B27" s="11">
        <v>1</v>
      </c>
      <c r="C27" s="11" t="s">
        <v>5</v>
      </c>
      <c r="D27" s="20">
        <v>136806.08859999999</v>
      </c>
      <c r="E27" s="20">
        <v>238296.4235</v>
      </c>
      <c r="F27" s="20">
        <v>1592.955052</v>
      </c>
      <c r="G27" s="36">
        <v>1592.9590000000001</v>
      </c>
      <c r="H27" s="20">
        <f t="shared" si="2"/>
        <v>-3.9480000000366999E-3</v>
      </c>
      <c r="I27" s="16">
        <f t="shared" si="3"/>
        <v>3.9480000000366999E-3</v>
      </c>
    </row>
    <row r="28" spans="1:21" x14ac:dyDescent="0.3">
      <c r="A28" s="10">
        <v>901</v>
      </c>
      <c r="B28" s="11">
        <v>1</v>
      </c>
      <c r="C28" s="11" t="s">
        <v>5</v>
      </c>
      <c r="D28" s="20">
        <v>325021.9057</v>
      </c>
      <c r="E28" s="20">
        <v>222270.26439999999</v>
      </c>
      <c r="F28" s="20">
        <v>1656.4524650000001</v>
      </c>
      <c r="G28" s="20"/>
      <c r="H28" s="20"/>
      <c r="I28" s="16"/>
    </row>
    <row r="29" spans="1:21" x14ac:dyDescent="0.3">
      <c r="A29" s="10">
        <v>904</v>
      </c>
      <c r="B29" s="11">
        <v>1</v>
      </c>
      <c r="C29" s="11" t="s">
        <v>5</v>
      </c>
      <c r="D29" s="20">
        <v>329477.77510000003</v>
      </c>
      <c r="E29" s="20">
        <v>223400.00440000001</v>
      </c>
      <c r="F29" s="20">
        <v>1671.3054729999999</v>
      </c>
      <c r="G29" s="20"/>
      <c r="H29" s="20"/>
      <c r="I29" s="16"/>
    </row>
    <row r="30" spans="1:21" x14ac:dyDescent="0.3">
      <c r="A30" s="10">
        <v>913</v>
      </c>
      <c r="B30" s="11">
        <v>1</v>
      </c>
      <c r="C30" s="11" t="s">
        <v>5</v>
      </c>
      <c r="D30" s="20">
        <v>285777.17589999997</v>
      </c>
      <c r="E30" s="20">
        <v>219759.48149999999</v>
      </c>
      <c r="F30" s="20">
        <v>1681.9178460000001</v>
      </c>
      <c r="G30" s="20"/>
      <c r="H30" s="20"/>
      <c r="I30" s="16"/>
    </row>
    <row r="31" spans="1:21" x14ac:dyDescent="0.3">
      <c r="A31" s="10">
        <v>916</v>
      </c>
      <c r="B31" s="11">
        <v>1</v>
      </c>
      <c r="C31" s="11" t="s">
        <v>5</v>
      </c>
      <c r="D31" s="20">
        <v>261834.73360000001</v>
      </c>
      <c r="E31" s="20">
        <v>245455.96090000001</v>
      </c>
      <c r="F31" s="20">
        <v>1619.2360080000001</v>
      </c>
      <c r="G31" s="36">
        <v>1619.2550000000001</v>
      </c>
      <c r="H31" s="20">
        <f>F31-G31</f>
        <v>-1.8992000000025655E-2</v>
      </c>
      <c r="I31" s="16">
        <f>ABS(H31)</f>
        <v>1.8992000000025655E-2</v>
      </c>
    </row>
    <row r="32" spans="1:21" x14ac:dyDescent="0.3">
      <c r="A32" s="10">
        <v>925</v>
      </c>
      <c r="B32" s="11">
        <v>1</v>
      </c>
      <c r="C32" s="11" t="s">
        <v>5</v>
      </c>
      <c r="D32" s="20">
        <v>345507.9178</v>
      </c>
      <c r="E32" s="20">
        <v>242985.18040000001</v>
      </c>
      <c r="F32" s="20">
        <v>1633.4917</v>
      </c>
      <c r="G32" s="20"/>
      <c r="H32" s="20"/>
      <c r="I32" s="16"/>
    </row>
    <row r="33" spans="1:9" x14ac:dyDescent="0.3">
      <c r="A33" s="10">
        <v>800</v>
      </c>
      <c r="B33" s="11">
        <v>2</v>
      </c>
      <c r="C33" s="11" t="s">
        <v>34</v>
      </c>
      <c r="D33" s="20">
        <v>264424.07870000001</v>
      </c>
      <c r="E33" s="20">
        <v>154474.18119999999</v>
      </c>
      <c r="F33" s="20">
        <v>1606.5964750000001</v>
      </c>
      <c r="G33" s="36">
        <v>1606.443</v>
      </c>
      <c r="H33" s="20">
        <f>F33-G33</f>
        <v>0.1534750000000713</v>
      </c>
      <c r="I33" s="16">
        <f>ABS(H33)</f>
        <v>0.1534750000000713</v>
      </c>
    </row>
    <row r="34" spans="1:9" x14ac:dyDescent="0.3">
      <c r="A34" s="10">
        <v>806</v>
      </c>
      <c r="B34" s="11">
        <v>2</v>
      </c>
      <c r="C34" s="11" t="s">
        <v>34</v>
      </c>
      <c r="D34" s="20">
        <v>263201.45569999999</v>
      </c>
      <c r="E34" s="20">
        <v>153463.95430000001</v>
      </c>
      <c r="F34" s="20">
        <v>1587.9280759999999</v>
      </c>
      <c r="G34" s="36">
        <v>1588.049</v>
      </c>
      <c r="H34" s="20">
        <f>F34-G34</f>
        <v>-0.1209240000000591</v>
      </c>
      <c r="I34" s="16">
        <f>ABS(H34)</f>
        <v>0.1209240000000591</v>
      </c>
    </row>
    <row r="35" spans="1:9" x14ac:dyDescent="0.3">
      <c r="A35" s="10">
        <v>810</v>
      </c>
      <c r="B35" s="11">
        <v>2</v>
      </c>
      <c r="C35" s="11" t="s">
        <v>34</v>
      </c>
      <c r="D35" s="20">
        <v>254675.5735</v>
      </c>
      <c r="E35" s="20">
        <v>165400.8181</v>
      </c>
      <c r="F35" s="20">
        <v>1630.467703</v>
      </c>
      <c r="G35" s="36">
        <v>1630.57</v>
      </c>
      <c r="H35" s="20">
        <f>F35-G35</f>
        <v>-0.10229699999990771</v>
      </c>
      <c r="I35" s="16">
        <f>ABS(H35)</f>
        <v>0.10229699999990771</v>
      </c>
    </row>
    <row r="36" spans="1:9" x14ac:dyDescent="0.3">
      <c r="A36" s="10">
        <v>813</v>
      </c>
      <c r="B36" s="11">
        <v>2</v>
      </c>
      <c r="C36" s="11" t="s">
        <v>34</v>
      </c>
      <c r="D36" s="20">
        <v>255444.24849999999</v>
      </c>
      <c r="E36" s="20">
        <v>165280.83850000001</v>
      </c>
      <c r="F36" s="20">
        <v>1641.4348640000001</v>
      </c>
      <c r="G36" s="36">
        <v>1641.7449999999999</v>
      </c>
      <c r="H36" s="35">
        <f>F36-G36</f>
        <v>-0.31013599999982944</v>
      </c>
      <c r="I36" s="16">
        <f>ABS(H36)</f>
        <v>0.31013599999982944</v>
      </c>
    </row>
    <row r="37" spans="1:9" x14ac:dyDescent="0.3">
      <c r="A37" s="10">
        <v>816</v>
      </c>
      <c r="B37" s="11">
        <v>2</v>
      </c>
      <c r="C37" s="11" t="s">
        <v>34</v>
      </c>
      <c r="D37" s="20">
        <v>260118.5588</v>
      </c>
      <c r="E37" s="20">
        <v>160867.76819999999</v>
      </c>
      <c r="F37" s="20">
        <v>1548.4311319999999</v>
      </c>
      <c r="G37" s="36">
        <v>1548.326</v>
      </c>
      <c r="H37" s="20">
        <f>F37-G37</f>
        <v>0.1051319999999123</v>
      </c>
      <c r="I37" s="16">
        <f>ABS(H37)</f>
        <v>0.1051319999999123</v>
      </c>
    </row>
    <row r="38" spans="1:9" x14ac:dyDescent="0.3">
      <c r="A38" s="10">
        <v>821</v>
      </c>
      <c r="B38" s="11">
        <v>2</v>
      </c>
      <c r="C38" s="11" t="s">
        <v>34</v>
      </c>
      <c r="D38" s="20">
        <v>330325.72100000002</v>
      </c>
      <c r="E38" s="20">
        <v>114555.7687</v>
      </c>
      <c r="F38" s="20">
        <v>1601.0664710000001</v>
      </c>
      <c r="G38" s="20"/>
      <c r="H38" s="20"/>
      <c r="I38" s="16"/>
    </row>
    <row r="39" spans="1:9" x14ac:dyDescent="0.3">
      <c r="A39" s="10">
        <v>830</v>
      </c>
      <c r="B39" s="11">
        <v>2</v>
      </c>
      <c r="C39" s="11" t="s">
        <v>34</v>
      </c>
      <c r="D39" s="20">
        <v>334724.09950000001</v>
      </c>
      <c r="E39" s="20">
        <v>173066.40950000001</v>
      </c>
      <c r="F39" s="20">
        <v>1644.280037</v>
      </c>
      <c r="G39" s="20"/>
      <c r="H39" s="20"/>
      <c r="I39" s="16"/>
    </row>
    <row r="40" spans="1:9" x14ac:dyDescent="0.3">
      <c r="A40" s="10">
        <v>836</v>
      </c>
      <c r="B40" s="11">
        <v>2</v>
      </c>
      <c r="C40" s="11" t="s">
        <v>34</v>
      </c>
      <c r="D40" s="20">
        <v>296351.39779999998</v>
      </c>
      <c r="E40" s="20">
        <v>154336.72810000001</v>
      </c>
      <c r="F40" s="20">
        <v>1583.9292889999999</v>
      </c>
      <c r="G40" s="20"/>
      <c r="H40" s="20"/>
      <c r="I40" s="16"/>
    </row>
    <row r="41" spans="1:9" x14ac:dyDescent="0.3">
      <c r="A41" s="10">
        <v>840</v>
      </c>
      <c r="B41" s="11">
        <v>2</v>
      </c>
      <c r="C41" s="11" t="s">
        <v>34</v>
      </c>
      <c r="D41" s="20">
        <v>283566.89390000002</v>
      </c>
      <c r="E41" s="20">
        <v>176534.36120000001</v>
      </c>
      <c r="F41" s="20">
        <v>1577.0799549999999</v>
      </c>
      <c r="G41" s="20"/>
      <c r="H41" s="20"/>
      <c r="I41" s="16"/>
    </row>
    <row r="42" spans="1:9" x14ac:dyDescent="0.3">
      <c r="A42" s="10">
        <v>848</v>
      </c>
      <c r="B42" s="11">
        <v>2</v>
      </c>
      <c r="C42" s="11" t="s">
        <v>34</v>
      </c>
      <c r="D42" s="20">
        <v>277038.12910000002</v>
      </c>
      <c r="E42" s="20">
        <v>129325.1398</v>
      </c>
      <c r="F42" s="20">
        <v>1621.1762679999999</v>
      </c>
      <c r="G42" s="20"/>
      <c r="H42" s="20"/>
      <c r="I42" s="16"/>
    </row>
    <row r="43" spans="1:9" x14ac:dyDescent="0.3">
      <c r="A43" s="10">
        <v>849</v>
      </c>
      <c r="B43" s="11">
        <v>2</v>
      </c>
      <c r="C43" s="11" t="s">
        <v>34</v>
      </c>
      <c r="D43" s="20">
        <v>267071.88150000002</v>
      </c>
      <c r="E43" s="20">
        <v>119063.4531</v>
      </c>
      <c r="F43" s="20">
        <v>1620.8853509999999</v>
      </c>
      <c r="G43" s="20"/>
      <c r="H43" s="20"/>
      <c r="I43" s="16"/>
    </row>
    <row r="44" spans="1:9" x14ac:dyDescent="0.3">
      <c r="A44" s="10">
        <v>850</v>
      </c>
      <c r="B44" s="11">
        <v>2</v>
      </c>
      <c r="C44" s="11" t="s">
        <v>34</v>
      </c>
      <c r="D44" s="20">
        <v>287782.37430000002</v>
      </c>
      <c r="E44" s="20">
        <v>122298.5493</v>
      </c>
      <c r="F44" s="20">
        <v>1630.895724</v>
      </c>
      <c r="G44" s="20"/>
      <c r="H44" s="20"/>
      <c r="I44" s="16"/>
    </row>
    <row r="45" spans="1:9" x14ac:dyDescent="0.3">
      <c r="A45" s="10">
        <v>853</v>
      </c>
      <c r="B45" s="11">
        <v>2</v>
      </c>
      <c r="C45" s="11" t="s">
        <v>34</v>
      </c>
      <c r="D45" s="20">
        <v>217516.32089999999</v>
      </c>
      <c r="E45" s="20">
        <v>142036.12270000001</v>
      </c>
      <c r="F45" s="20">
        <v>1551.3081179999999</v>
      </c>
      <c r="G45" s="36">
        <v>1552.336</v>
      </c>
      <c r="H45" s="20">
        <f t="shared" ref="H45:H53" si="4">F45-G45</f>
        <v>-1.0278820000000906</v>
      </c>
      <c r="I45" s="16">
        <f t="shared" ref="I45:I53" si="5">ABS(H45)</f>
        <v>1.0278820000000906</v>
      </c>
    </row>
    <row r="46" spans="1:9" x14ac:dyDescent="0.3">
      <c r="A46" s="10">
        <v>858</v>
      </c>
      <c r="B46" s="11">
        <v>2</v>
      </c>
      <c r="C46" s="11" t="s">
        <v>34</v>
      </c>
      <c r="D46" s="20">
        <v>227283.92300000001</v>
      </c>
      <c r="E46" s="20">
        <v>200233.76319999999</v>
      </c>
      <c r="F46" s="20">
        <v>1580.0422209999999</v>
      </c>
      <c r="G46" s="36">
        <v>1579.951</v>
      </c>
      <c r="H46" s="20">
        <f t="shared" si="4"/>
        <v>9.1220999999904961E-2</v>
      </c>
      <c r="I46" s="16">
        <f t="shared" si="5"/>
        <v>9.1220999999904961E-2</v>
      </c>
    </row>
    <row r="47" spans="1:9" x14ac:dyDescent="0.3">
      <c r="A47" s="10">
        <v>863</v>
      </c>
      <c r="B47" s="11">
        <v>2</v>
      </c>
      <c r="C47" s="11" t="s">
        <v>34</v>
      </c>
      <c r="D47" s="20">
        <v>199233.36850000001</v>
      </c>
      <c r="E47" s="20">
        <v>256289.15359999999</v>
      </c>
      <c r="F47" s="20">
        <v>1627.945841</v>
      </c>
      <c r="G47" s="36">
        <v>1627.981</v>
      </c>
      <c r="H47" s="20">
        <f t="shared" si="4"/>
        <v>-3.5159000000021479E-2</v>
      </c>
      <c r="I47" s="16">
        <f t="shared" si="5"/>
        <v>3.5159000000021479E-2</v>
      </c>
    </row>
    <row r="48" spans="1:9" x14ac:dyDescent="0.3">
      <c r="A48" s="10">
        <v>872</v>
      </c>
      <c r="B48" s="11">
        <v>2</v>
      </c>
      <c r="C48" s="11" t="s">
        <v>34</v>
      </c>
      <c r="D48" s="20">
        <v>183516.3651</v>
      </c>
      <c r="E48" s="20">
        <v>226067.9786</v>
      </c>
      <c r="F48" s="20">
        <v>1594.6362099999999</v>
      </c>
      <c r="G48" s="36">
        <v>1594.7329999999999</v>
      </c>
      <c r="H48" s="20">
        <f t="shared" si="4"/>
        <v>-9.6790000000055443E-2</v>
      </c>
      <c r="I48" s="16">
        <f t="shared" si="5"/>
        <v>9.6790000000055443E-2</v>
      </c>
    </row>
    <row r="49" spans="1:9" x14ac:dyDescent="0.3">
      <c r="A49" s="10">
        <v>879</v>
      </c>
      <c r="B49" s="11">
        <v>2</v>
      </c>
      <c r="C49" s="11" t="s">
        <v>34</v>
      </c>
      <c r="D49" s="20">
        <v>171466.2934</v>
      </c>
      <c r="E49" s="20">
        <v>156159.3732</v>
      </c>
      <c r="F49" s="20">
        <v>1504.6470440000001</v>
      </c>
      <c r="G49" s="36">
        <v>1504.771</v>
      </c>
      <c r="H49" s="20">
        <f t="shared" si="4"/>
        <v>-0.12395599999990736</v>
      </c>
      <c r="I49" s="16">
        <f t="shared" si="5"/>
        <v>0.12395599999990736</v>
      </c>
    </row>
    <row r="50" spans="1:9" x14ac:dyDescent="0.3">
      <c r="A50" s="10">
        <v>882</v>
      </c>
      <c r="B50" s="11">
        <v>2</v>
      </c>
      <c r="C50" s="11" t="s">
        <v>34</v>
      </c>
      <c r="D50" s="20">
        <v>186289.81450000001</v>
      </c>
      <c r="E50" s="20">
        <v>154595.39689999999</v>
      </c>
      <c r="F50" s="20">
        <v>1496.5298660000001</v>
      </c>
      <c r="G50" s="36">
        <v>1496.819</v>
      </c>
      <c r="H50" s="35">
        <f t="shared" si="4"/>
        <v>-0.28913399999987632</v>
      </c>
      <c r="I50" s="16">
        <f t="shared" si="5"/>
        <v>0.28913399999987632</v>
      </c>
    </row>
    <row r="51" spans="1:9" x14ac:dyDescent="0.3">
      <c r="A51" s="10">
        <v>891</v>
      </c>
      <c r="B51" s="11">
        <v>2</v>
      </c>
      <c r="C51" s="11" t="s">
        <v>34</v>
      </c>
      <c r="D51" s="20">
        <v>146802.70439999999</v>
      </c>
      <c r="E51" s="20">
        <v>156653.44440000001</v>
      </c>
      <c r="F51" s="20">
        <v>1531.344441</v>
      </c>
      <c r="G51" s="36">
        <v>1531.7639999999999</v>
      </c>
      <c r="H51" s="20">
        <f t="shared" si="4"/>
        <v>-0.41955899999993562</v>
      </c>
      <c r="I51" s="16">
        <f t="shared" si="5"/>
        <v>0.41955899999993562</v>
      </c>
    </row>
    <row r="52" spans="1:9" x14ac:dyDescent="0.3">
      <c r="A52" s="10">
        <v>894</v>
      </c>
      <c r="B52" s="11">
        <v>2</v>
      </c>
      <c r="C52" s="11" t="s">
        <v>34</v>
      </c>
      <c r="D52" s="20">
        <v>140800.13250000001</v>
      </c>
      <c r="E52" s="20">
        <v>237490.6942</v>
      </c>
      <c r="F52" s="20">
        <v>1549.8521619999999</v>
      </c>
      <c r="G52" s="36">
        <v>1551</v>
      </c>
      <c r="H52" s="20">
        <f t="shared" si="4"/>
        <v>-1.1478380000000925</v>
      </c>
      <c r="I52" s="16">
        <f t="shared" si="5"/>
        <v>1.1478380000000925</v>
      </c>
    </row>
    <row r="53" spans="1:9" x14ac:dyDescent="0.3">
      <c r="A53" s="10">
        <v>898</v>
      </c>
      <c r="B53" s="11">
        <v>2</v>
      </c>
      <c r="C53" s="11" t="s">
        <v>34</v>
      </c>
      <c r="D53" s="20">
        <v>126635.5966</v>
      </c>
      <c r="E53" s="20">
        <v>227858.7585</v>
      </c>
      <c r="F53" s="20">
        <v>1598.981462</v>
      </c>
      <c r="G53" s="36">
        <v>1599.614</v>
      </c>
      <c r="H53" s="20">
        <f t="shared" si="4"/>
        <v>-0.63253800000006777</v>
      </c>
      <c r="I53" s="16">
        <f t="shared" si="5"/>
        <v>0.63253800000006777</v>
      </c>
    </row>
    <row r="54" spans="1:9" x14ac:dyDescent="0.3">
      <c r="A54" s="10">
        <v>903</v>
      </c>
      <c r="B54" s="11">
        <v>2</v>
      </c>
      <c r="C54" s="11" t="s">
        <v>34</v>
      </c>
      <c r="D54" s="20">
        <v>329688.34480000002</v>
      </c>
      <c r="E54" s="20">
        <v>227590.30179999999</v>
      </c>
      <c r="F54" s="20">
        <v>1634.905747</v>
      </c>
      <c r="G54" s="20"/>
      <c r="H54" s="20"/>
      <c r="I54" s="16"/>
    </row>
    <row r="55" spans="1:9" x14ac:dyDescent="0.3">
      <c r="A55" s="10">
        <v>908</v>
      </c>
      <c r="B55" s="11">
        <v>2</v>
      </c>
      <c r="C55" s="11" t="s">
        <v>34</v>
      </c>
      <c r="D55" s="20">
        <v>293933.5724</v>
      </c>
      <c r="E55" s="20">
        <v>233210.71290000001</v>
      </c>
      <c r="F55" s="20">
        <v>1678.930707</v>
      </c>
      <c r="G55" s="20"/>
      <c r="H55" s="20"/>
      <c r="I55" s="16"/>
    </row>
    <row r="56" spans="1:9" x14ac:dyDescent="0.3">
      <c r="A56" s="10">
        <v>911</v>
      </c>
      <c r="B56" s="11">
        <v>2</v>
      </c>
      <c r="C56" s="11" t="s">
        <v>34</v>
      </c>
      <c r="D56" s="20">
        <v>277000.07620000001</v>
      </c>
      <c r="E56" s="20">
        <v>227029.8345</v>
      </c>
      <c r="F56" s="20">
        <v>1652.2647119999999</v>
      </c>
      <c r="G56" s="20"/>
      <c r="H56" s="20"/>
      <c r="I56" s="16"/>
    </row>
    <row r="57" spans="1:9" x14ac:dyDescent="0.3">
      <c r="A57" s="10">
        <v>915</v>
      </c>
      <c r="B57" s="11">
        <v>2</v>
      </c>
      <c r="C57" s="11" t="s">
        <v>34</v>
      </c>
      <c r="D57" s="20">
        <v>258489.73850000001</v>
      </c>
      <c r="E57" s="20">
        <v>250898.02309999999</v>
      </c>
      <c r="F57" s="20">
        <v>1607.772095</v>
      </c>
      <c r="G57" s="36">
        <v>1607.8130000000001</v>
      </c>
      <c r="H57" s="20">
        <f>F57-G57</f>
        <v>-4.0905000000066138E-2</v>
      </c>
      <c r="I57" s="16">
        <f>ABS(H57)</f>
        <v>4.0905000000066138E-2</v>
      </c>
    </row>
    <row r="58" spans="1:9" x14ac:dyDescent="0.3">
      <c r="A58" s="10">
        <v>920</v>
      </c>
      <c r="B58" s="11">
        <v>2</v>
      </c>
      <c r="C58" s="11" t="s">
        <v>34</v>
      </c>
      <c r="D58" s="20">
        <v>350451.96990000003</v>
      </c>
      <c r="E58" s="20">
        <v>227513.28659999999</v>
      </c>
      <c r="F58" s="20">
        <v>1663.125511</v>
      </c>
      <c r="G58" s="20"/>
      <c r="H58" s="20"/>
      <c r="I58" s="16"/>
    </row>
    <row r="59" spans="1:9" x14ac:dyDescent="0.3">
      <c r="A59" s="10">
        <v>924</v>
      </c>
      <c r="B59" s="11">
        <v>2</v>
      </c>
      <c r="C59" s="11" t="s">
        <v>34</v>
      </c>
      <c r="D59" s="20">
        <v>345068.77830000001</v>
      </c>
      <c r="E59" s="20">
        <v>242362.8536</v>
      </c>
      <c r="F59" s="20">
        <v>1627.9396859999999</v>
      </c>
      <c r="G59" s="20"/>
      <c r="H59" s="20"/>
      <c r="I59" s="16"/>
    </row>
    <row r="60" spans="1:9" x14ac:dyDescent="0.3">
      <c r="A60" s="10">
        <v>801</v>
      </c>
      <c r="B60" s="11">
        <v>3</v>
      </c>
      <c r="C60" s="11" t="s">
        <v>35</v>
      </c>
      <c r="D60" s="20">
        <v>264632.32250000001</v>
      </c>
      <c r="E60" s="20">
        <v>154298.20209999999</v>
      </c>
      <c r="F60" s="20">
        <v>1605.5869680000001</v>
      </c>
      <c r="G60" s="36">
        <v>1606.3150000000001</v>
      </c>
      <c r="H60" s="20">
        <f>F60-G60</f>
        <v>-0.72803199999998469</v>
      </c>
      <c r="I60" s="16">
        <f>ABS(H60)</f>
        <v>0.72803199999998469</v>
      </c>
    </row>
    <row r="61" spans="1:9" x14ac:dyDescent="0.3">
      <c r="A61" s="10">
        <v>805</v>
      </c>
      <c r="B61" s="11">
        <v>3</v>
      </c>
      <c r="C61" s="11" t="s">
        <v>35</v>
      </c>
      <c r="D61" s="20">
        <v>263160.66600000003</v>
      </c>
      <c r="E61" s="20">
        <v>153640.24840000001</v>
      </c>
      <c r="F61" s="20">
        <v>1583.0609870000001</v>
      </c>
      <c r="G61" s="36">
        <v>1583.175</v>
      </c>
      <c r="H61" s="20">
        <f>F61-G61</f>
        <v>-0.11401299999988623</v>
      </c>
      <c r="I61" s="16">
        <f>ABS(H61)</f>
        <v>0.11401299999988623</v>
      </c>
    </row>
    <row r="62" spans="1:9" x14ac:dyDescent="0.3">
      <c r="A62" s="10">
        <v>814</v>
      </c>
      <c r="B62" s="11">
        <v>3</v>
      </c>
      <c r="C62" s="11" t="s">
        <v>35</v>
      </c>
      <c r="D62" s="20">
        <v>255329.3806</v>
      </c>
      <c r="E62" s="20">
        <v>165228.60800000001</v>
      </c>
      <c r="F62" s="20">
        <v>1638.159883</v>
      </c>
      <c r="G62" s="36">
        <v>1637.963</v>
      </c>
      <c r="H62" s="20">
        <f>F62-G62</f>
        <v>0.19688300000007075</v>
      </c>
      <c r="I62" s="16">
        <f>ABS(H62)</f>
        <v>0.19688300000007075</v>
      </c>
    </row>
    <row r="63" spans="1:9" x14ac:dyDescent="0.3">
      <c r="A63" s="10">
        <v>819</v>
      </c>
      <c r="B63" s="11">
        <v>3</v>
      </c>
      <c r="C63" s="11" t="s">
        <v>35</v>
      </c>
      <c r="D63" s="20">
        <v>257418.0007</v>
      </c>
      <c r="E63" s="20">
        <v>162751.58739999999</v>
      </c>
      <c r="F63" s="20">
        <v>1532.5900790000001</v>
      </c>
      <c r="G63" s="36">
        <v>1532.711</v>
      </c>
      <c r="H63" s="20">
        <f>F63-G63</f>
        <v>-0.12092099999995298</v>
      </c>
      <c r="I63" s="16">
        <f>ABS(H63)</f>
        <v>0.12092099999995298</v>
      </c>
    </row>
    <row r="64" spans="1:9" x14ac:dyDescent="0.3">
      <c r="A64" s="10">
        <v>822</v>
      </c>
      <c r="B64" s="11">
        <v>3</v>
      </c>
      <c r="C64" s="11" t="s">
        <v>35</v>
      </c>
      <c r="D64" s="20">
        <v>333088.65779999999</v>
      </c>
      <c r="E64" s="20">
        <v>114872.03200000001</v>
      </c>
      <c r="F64" s="20">
        <v>1599.3437719999999</v>
      </c>
      <c r="G64" s="20"/>
      <c r="H64" s="20"/>
      <c r="I64" s="16"/>
    </row>
    <row r="65" spans="1:9" x14ac:dyDescent="0.3">
      <c r="A65" s="10">
        <v>831</v>
      </c>
      <c r="B65" s="11">
        <v>3</v>
      </c>
      <c r="C65" s="11" t="s">
        <v>35</v>
      </c>
      <c r="D65" s="20">
        <v>334574.29200000002</v>
      </c>
      <c r="E65" s="20">
        <v>173048.3751</v>
      </c>
      <c r="F65" s="20">
        <v>1640.6026879999999</v>
      </c>
      <c r="G65" s="20"/>
      <c r="H65" s="20"/>
      <c r="I65" s="16"/>
    </row>
    <row r="66" spans="1:9" x14ac:dyDescent="0.3">
      <c r="A66" s="10">
        <v>837</v>
      </c>
      <c r="B66" s="11">
        <v>3</v>
      </c>
      <c r="C66" s="11" t="s">
        <v>35</v>
      </c>
      <c r="D66" s="20">
        <v>302485.03389999998</v>
      </c>
      <c r="E66" s="20">
        <v>146052.1635</v>
      </c>
      <c r="F66" s="20">
        <v>1598.3354999999999</v>
      </c>
      <c r="G66" s="20"/>
      <c r="H66" s="20"/>
      <c r="I66" s="16"/>
    </row>
    <row r="67" spans="1:9" x14ac:dyDescent="0.3">
      <c r="A67" s="10">
        <v>839</v>
      </c>
      <c r="B67" s="11">
        <v>3</v>
      </c>
      <c r="C67" s="11" t="s">
        <v>35</v>
      </c>
      <c r="D67" s="20">
        <v>283430.92099999997</v>
      </c>
      <c r="E67" s="20">
        <v>176619.00959999999</v>
      </c>
      <c r="F67" s="20">
        <v>1571.2632679999999</v>
      </c>
      <c r="G67" s="20"/>
      <c r="H67" s="20"/>
      <c r="I67" s="16"/>
    </row>
    <row r="68" spans="1:9" x14ac:dyDescent="0.3">
      <c r="A68" s="10">
        <v>846</v>
      </c>
      <c r="B68" s="11">
        <v>3</v>
      </c>
      <c r="C68" s="11" t="s">
        <v>35</v>
      </c>
      <c r="D68" s="20">
        <v>286930.60989999998</v>
      </c>
      <c r="E68" s="20">
        <v>133086.51519999999</v>
      </c>
      <c r="F68" s="20">
        <v>1607.504997</v>
      </c>
      <c r="G68" s="20"/>
      <c r="H68" s="20"/>
      <c r="I68" s="16"/>
    </row>
    <row r="69" spans="1:9" x14ac:dyDescent="0.3">
      <c r="A69" s="10">
        <v>852</v>
      </c>
      <c r="B69" s="11">
        <v>3</v>
      </c>
      <c r="C69" s="11" t="s">
        <v>35</v>
      </c>
      <c r="D69" s="20">
        <v>217415.6594</v>
      </c>
      <c r="E69" s="20">
        <v>142145.86040000001</v>
      </c>
      <c r="F69" s="20">
        <v>1564.3865310000001</v>
      </c>
      <c r="G69" s="36">
        <v>1564.422</v>
      </c>
      <c r="H69" s="20">
        <f t="shared" ref="H69:H79" si="6">F69-G69</f>
        <v>-3.5468999999920925E-2</v>
      </c>
      <c r="I69" s="16">
        <f t="shared" ref="I69:I79" si="7">ABS(H69)</f>
        <v>3.5468999999920925E-2</v>
      </c>
    </row>
    <row r="70" spans="1:9" x14ac:dyDescent="0.3">
      <c r="A70" s="10">
        <v>860</v>
      </c>
      <c r="B70" s="11">
        <v>3</v>
      </c>
      <c r="C70" s="11" t="s">
        <v>35</v>
      </c>
      <c r="D70" s="20">
        <v>233957.55189999999</v>
      </c>
      <c r="E70" s="20">
        <v>199096.9664</v>
      </c>
      <c r="F70" s="20">
        <v>1564.8666209999999</v>
      </c>
      <c r="G70" s="36">
        <v>1564.9190000000001</v>
      </c>
      <c r="H70" s="20">
        <f t="shared" si="6"/>
        <v>-5.2379000000200904E-2</v>
      </c>
      <c r="I70" s="16">
        <f t="shared" si="7"/>
        <v>5.2379000000200904E-2</v>
      </c>
    </row>
    <row r="71" spans="1:9" x14ac:dyDescent="0.3">
      <c r="A71" s="10">
        <v>865</v>
      </c>
      <c r="B71" s="11">
        <v>3</v>
      </c>
      <c r="C71" s="11" t="s">
        <v>35</v>
      </c>
      <c r="D71" s="20">
        <v>205538.0123</v>
      </c>
      <c r="E71" s="20">
        <v>244704.56959999999</v>
      </c>
      <c r="F71" s="20">
        <v>1643.471669</v>
      </c>
      <c r="G71" s="36">
        <v>1643.61</v>
      </c>
      <c r="H71" s="20">
        <f t="shared" si="6"/>
        <v>-0.13833099999988008</v>
      </c>
      <c r="I71" s="16">
        <f t="shared" si="7"/>
        <v>0.13833099999988008</v>
      </c>
    </row>
    <row r="72" spans="1:9" x14ac:dyDescent="0.3">
      <c r="A72" s="10">
        <v>875</v>
      </c>
      <c r="B72" s="11">
        <v>3</v>
      </c>
      <c r="C72" s="11" t="s">
        <v>35</v>
      </c>
      <c r="D72" s="20">
        <v>202494.26809999999</v>
      </c>
      <c r="E72" s="20">
        <v>220395.33050000001</v>
      </c>
      <c r="F72" s="20">
        <v>1630.039203</v>
      </c>
      <c r="G72" s="36">
        <v>1630.1880000000001</v>
      </c>
      <c r="H72" s="20">
        <f t="shared" si="6"/>
        <v>-0.14879700000005869</v>
      </c>
      <c r="I72" s="16">
        <f t="shared" si="7"/>
        <v>0.14879700000005869</v>
      </c>
    </row>
    <row r="73" spans="1:9" x14ac:dyDescent="0.3">
      <c r="A73" s="10">
        <v>878</v>
      </c>
      <c r="B73" s="11">
        <v>3</v>
      </c>
      <c r="C73" s="11" t="s">
        <v>35</v>
      </c>
      <c r="D73" s="20">
        <v>173773.10800000001</v>
      </c>
      <c r="E73" s="20">
        <v>143001.88500000001</v>
      </c>
      <c r="F73" s="20">
        <v>1488.9513850000001</v>
      </c>
      <c r="G73" s="36">
        <v>1489.4659999999999</v>
      </c>
      <c r="H73" s="20">
        <f t="shared" si="6"/>
        <v>-0.51461499999982152</v>
      </c>
      <c r="I73" s="16">
        <f t="shared" si="7"/>
        <v>0.51461499999982152</v>
      </c>
    </row>
    <row r="74" spans="1:9" x14ac:dyDescent="0.3">
      <c r="A74" s="10">
        <v>881</v>
      </c>
      <c r="B74" s="11">
        <v>3</v>
      </c>
      <c r="C74" s="11" t="s">
        <v>35</v>
      </c>
      <c r="D74" s="20">
        <v>186325.0435</v>
      </c>
      <c r="E74" s="20">
        <v>154515.94020000001</v>
      </c>
      <c r="F74" s="20">
        <v>1497.2718480000001</v>
      </c>
      <c r="G74" s="36">
        <v>1497.5830000000001</v>
      </c>
      <c r="H74" s="20">
        <f t="shared" si="6"/>
        <v>-0.31115199999999277</v>
      </c>
      <c r="I74" s="16">
        <f t="shared" si="7"/>
        <v>0.31115199999999277</v>
      </c>
    </row>
    <row r="75" spans="1:9" x14ac:dyDescent="0.3">
      <c r="A75" s="10">
        <v>885</v>
      </c>
      <c r="B75" s="11">
        <v>3</v>
      </c>
      <c r="C75" s="11" t="s">
        <v>35</v>
      </c>
      <c r="D75" s="20">
        <v>118022.88740000001</v>
      </c>
      <c r="E75" s="20">
        <v>139415.98180000001</v>
      </c>
      <c r="F75" s="20">
        <v>1531.788607</v>
      </c>
      <c r="G75" s="36">
        <v>1532.328</v>
      </c>
      <c r="H75" s="20">
        <f t="shared" si="6"/>
        <v>-0.53939300000001822</v>
      </c>
      <c r="I75" s="16">
        <f t="shared" si="7"/>
        <v>0.53939300000001822</v>
      </c>
    </row>
    <row r="76" spans="1:9" x14ac:dyDescent="0.3">
      <c r="A76" s="10">
        <v>887</v>
      </c>
      <c r="B76" s="11">
        <v>3</v>
      </c>
      <c r="C76" s="11" t="s">
        <v>35</v>
      </c>
      <c r="D76" s="20">
        <v>115628.8254</v>
      </c>
      <c r="E76" s="20">
        <v>178228.0012</v>
      </c>
      <c r="F76" s="20">
        <v>1620.849661</v>
      </c>
      <c r="G76" s="36">
        <v>1621.3119999999999</v>
      </c>
      <c r="H76" s="20">
        <f t="shared" si="6"/>
        <v>-0.462338999999929</v>
      </c>
      <c r="I76" s="16">
        <f t="shared" si="7"/>
        <v>0.462338999999929</v>
      </c>
    </row>
    <row r="77" spans="1:9" x14ac:dyDescent="0.3">
      <c r="A77" s="10">
        <v>890</v>
      </c>
      <c r="B77" s="11">
        <v>3</v>
      </c>
      <c r="C77" s="11" t="s">
        <v>35</v>
      </c>
      <c r="D77" s="20">
        <v>147392.6636</v>
      </c>
      <c r="E77" s="20">
        <v>157257.00690000001</v>
      </c>
      <c r="F77" s="20">
        <v>1535.952916</v>
      </c>
      <c r="G77" s="36">
        <v>1535.9970000000001</v>
      </c>
      <c r="H77" s="20">
        <f t="shared" si="6"/>
        <v>-4.4084000000111701E-2</v>
      </c>
      <c r="I77" s="16">
        <f t="shared" si="7"/>
        <v>4.4084000000111701E-2</v>
      </c>
    </row>
    <row r="78" spans="1:9" x14ac:dyDescent="0.3">
      <c r="A78" s="10">
        <v>895</v>
      </c>
      <c r="B78" s="11">
        <v>3</v>
      </c>
      <c r="C78" s="11" t="s">
        <v>35</v>
      </c>
      <c r="D78" s="20">
        <v>148278.11120000001</v>
      </c>
      <c r="E78" s="20">
        <v>237555.6967</v>
      </c>
      <c r="F78" s="20">
        <v>1546.6807449999999</v>
      </c>
      <c r="G78" s="36">
        <v>1547.259</v>
      </c>
      <c r="H78" s="20">
        <f t="shared" si="6"/>
        <v>-0.57825500000012653</v>
      </c>
      <c r="I78" s="16">
        <f t="shared" si="7"/>
        <v>0.57825500000012653</v>
      </c>
    </row>
    <row r="79" spans="1:9" x14ac:dyDescent="0.3">
      <c r="A79" s="10">
        <v>900</v>
      </c>
      <c r="B79" s="11">
        <v>3</v>
      </c>
      <c r="C79" s="11" t="s">
        <v>35</v>
      </c>
      <c r="D79" s="20">
        <v>123670.9813</v>
      </c>
      <c r="E79" s="20">
        <v>223716.8774</v>
      </c>
      <c r="F79" s="20">
        <v>1598.0965630000001</v>
      </c>
      <c r="G79" s="36">
        <v>1598.365</v>
      </c>
      <c r="H79" s="20">
        <f t="shared" si="6"/>
        <v>-0.26843699999994897</v>
      </c>
      <c r="I79" s="16">
        <f t="shared" si="7"/>
        <v>0.26843699999994897</v>
      </c>
    </row>
    <row r="80" spans="1:9" x14ac:dyDescent="0.3">
      <c r="A80" s="10">
        <v>907</v>
      </c>
      <c r="B80" s="11">
        <v>3</v>
      </c>
      <c r="C80" s="11" t="s">
        <v>35</v>
      </c>
      <c r="D80" s="20">
        <v>321260.20970000001</v>
      </c>
      <c r="E80" s="20">
        <v>215317.11489999999</v>
      </c>
      <c r="F80" s="20">
        <v>1637.958245</v>
      </c>
      <c r="G80" s="20"/>
      <c r="H80" s="20"/>
      <c r="I80" s="16"/>
    </row>
    <row r="81" spans="1:9" x14ac:dyDescent="0.3">
      <c r="A81" s="10">
        <v>912</v>
      </c>
      <c r="B81" s="11">
        <v>3</v>
      </c>
      <c r="C81" s="11" t="s">
        <v>35</v>
      </c>
      <c r="D81" s="20">
        <v>277123.74160000001</v>
      </c>
      <c r="E81" s="20">
        <v>226941.59229999999</v>
      </c>
      <c r="F81" s="20">
        <v>1648.3038240000001</v>
      </c>
      <c r="G81" s="20"/>
      <c r="H81" s="20"/>
      <c r="I81" s="16"/>
    </row>
    <row r="82" spans="1:9" x14ac:dyDescent="0.3">
      <c r="A82" s="10">
        <v>917</v>
      </c>
      <c r="B82" s="11">
        <v>3</v>
      </c>
      <c r="C82" s="11" t="s">
        <v>35</v>
      </c>
      <c r="D82" s="20">
        <v>240088.07980000001</v>
      </c>
      <c r="E82" s="20">
        <v>236112.6059</v>
      </c>
      <c r="F82" s="20">
        <v>1612.531831</v>
      </c>
      <c r="G82" s="36">
        <v>1612.6020000000001</v>
      </c>
      <c r="H82" s="20">
        <f>F82-G82</f>
        <v>-7.0169000000078086E-2</v>
      </c>
      <c r="I82" s="16">
        <f t="shared" ref="I82:I83" si="8">ABS(H82)</f>
        <v>7.0169000000078086E-2</v>
      </c>
    </row>
    <row r="83" spans="1:9" x14ac:dyDescent="0.3">
      <c r="A83" s="10">
        <v>919</v>
      </c>
      <c r="B83" s="11">
        <v>3</v>
      </c>
      <c r="C83" s="11" t="s">
        <v>35</v>
      </c>
      <c r="D83" s="20">
        <v>232994.11730000001</v>
      </c>
      <c r="E83" s="20">
        <v>221365.603</v>
      </c>
      <c r="F83" s="20">
        <v>1589.0103859999999</v>
      </c>
      <c r="G83" s="36">
        <v>1589.0350000000001</v>
      </c>
      <c r="H83" s="20">
        <f>F83-G83</f>
        <v>-2.4614000000156011E-2</v>
      </c>
      <c r="I83" s="16">
        <f t="shared" si="8"/>
        <v>2.4614000000156011E-2</v>
      </c>
    </row>
    <row r="84" spans="1:9" x14ac:dyDescent="0.3">
      <c r="A84" s="10">
        <v>921</v>
      </c>
      <c r="B84" s="11">
        <v>3</v>
      </c>
      <c r="C84" s="11" t="s">
        <v>35</v>
      </c>
      <c r="D84" s="20">
        <v>351364.04830000002</v>
      </c>
      <c r="E84" s="20">
        <v>237010.01670000001</v>
      </c>
      <c r="F84" s="20">
        <v>1643.305638</v>
      </c>
      <c r="G84" s="20"/>
      <c r="H84" s="20"/>
      <c r="I84" s="16"/>
    </row>
    <row r="85" spans="1:9" x14ac:dyDescent="0.3">
      <c r="A85" s="10">
        <v>807</v>
      </c>
      <c r="B85" s="11">
        <v>4</v>
      </c>
      <c r="C85" s="11" t="s">
        <v>36</v>
      </c>
      <c r="D85" s="20">
        <v>263039.88079999998</v>
      </c>
      <c r="E85" s="20">
        <v>153528.81409999999</v>
      </c>
      <c r="F85" s="20">
        <v>1581.3757660000001</v>
      </c>
      <c r="G85" s="36">
        <v>1581.2670000000001</v>
      </c>
      <c r="H85" s="20">
        <f>F85-G85</f>
        <v>0.10876600000005965</v>
      </c>
      <c r="I85" s="16">
        <f>ABS(H85)</f>
        <v>0.10876600000005965</v>
      </c>
    </row>
    <row r="86" spans="1:9" x14ac:dyDescent="0.3">
      <c r="A86" s="10">
        <v>811</v>
      </c>
      <c r="B86" s="11">
        <v>4</v>
      </c>
      <c r="C86" s="11" t="s">
        <v>36</v>
      </c>
      <c r="D86" s="20">
        <v>254184.6213</v>
      </c>
      <c r="E86" s="20">
        <v>165232.99590000001</v>
      </c>
      <c r="F86" s="20">
        <v>1616.9479940000001</v>
      </c>
      <c r="G86" s="36">
        <v>1617.0440000000001</v>
      </c>
      <c r="H86" s="20">
        <f>F86-G86</f>
        <v>-9.6005999999988489E-2</v>
      </c>
      <c r="I86" s="16">
        <f>ABS(H86)</f>
        <v>9.6005999999988489E-2</v>
      </c>
    </row>
    <row r="87" spans="1:9" x14ac:dyDescent="0.3">
      <c r="A87" s="10">
        <v>818</v>
      </c>
      <c r="B87" s="11">
        <v>4</v>
      </c>
      <c r="C87" s="11" t="s">
        <v>36</v>
      </c>
      <c r="D87" s="20">
        <v>260281.80439999999</v>
      </c>
      <c r="E87" s="20">
        <v>160674.3082</v>
      </c>
      <c r="F87" s="20">
        <v>1541.86016</v>
      </c>
      <c r="G87" s="36">
        <v>1541.952</v>
      </c>
      <c r="H87" s="20">
        <f>F87-G87</f>
        <v>-9.1840000000047439E-2</v>
      </c>
      <c r="I87" s="16">
        <f>ABS(H87)</f>
        <v>9.1840000000047439E-2</v>
      </c>
    </row>
    <row r="88" spans="1:9" x14ac:dyDescent="0.3">
      <c r="A88" s="10">
        <v>827</v>
      </c>
      <c r="B88" s="11">
        <v>4</v>
      </c>
      <c r="C88" s="11" t="s">
        <v>36</v>
      </c>
      <c r="D88" s="20">
        <v>332343.63069999998</v>
      </c>
      <c r="E88" s="20">
        <v>114718.0209</v>
      </c>
      <c r="F88" s="20">
        <v>1600.8303430000001</v>
      </c>
      <c r="G88" s="20"/>
      <c r="H88" s="20"/>
      <c r="I88" s="16"/>
    </row>
    <row r="89" spans="1:9" x14ac:dyDescent="0.3">
      <c r="A89" s="10">
        <v>833</v>
      </c>
      <c r="B89" s="11">
        <v>4</v>
      </c>
      <c r="C89" s="11" t="s">
        <v>36</v>
      </c>
      <c r="D89" s="20">
        <v>337217.38870000001</v>
      </c>
      <c r="E89" s="20">
        <v>168330.81099999999</v>
      </c>
      <c r="F89" s="20">
        <v>1667.9584</v>
      </c>
      <c r="G89" s="20"/>
      <c r="H89" s="20"/>
      <c r="I89" s="16"/>
    </row>
    <row r="90" spans="1:9" x14ac:dyDescent="0.3">
      <c r="A90" s="10">
        <v>835</v>
      </c>
      <c r="B90" s="11">
        <v>4</v>
      </c>
      <c r="C90" s="11" t="s">
        <v>36</v>
      </c>
      <c r="D90" s="20">
        <v>301666.43030000001</v>
      </c>
      <c r="E90" s="20">
        <v>162528.29259999999</v>
      </c>
      <c r="F90" s="20">
        <v>1617.6719720000001</v>
      </c>
      <c r="G90" s="20"/>
      <c r="H90" s="20"/>
      <c r="I90" s="16"/>
    </row>
    <row r="91" spans="1:9" x14ac:dyDescent="0.3">
      <c r="A91" s="10">
        <v>843</v>
      </c>
      <c r="B91" s="11">
        <v>4</v>
      </c>
      <c r="C91" s="11" t="s">
        <v>36</v>
      </c>
      <c r="D91" s="20">
        <v>291919.85509999999</v>
      </c>
      <c r="E91" s="20">
        <v>188168.02239999999</v>
      </c>
      <c r="F91" s="20">
        <v>1615.2728320000001</v>
      </c>
      <c r="G91" s="20"/>
      <c r="H91" s="20"/>
      <c r="I91" s="16"/>
    </row>
    <row r="92" spans="1:9" x14ac:dyDescent="0.3">
      <c r="A92" s="10">
        <v>844</v>
      </c>
      <c r="B92" s="11">
        <v>4</v>
      </c>
      <c r="C92" s="11" t="s">
        <v>36</v>
      </c>
      <c r="D92" s="20">
        <v>287216.82010000001</v>
      </c>
      <c r="E92" s="20">
        <v>134730.05540000001</v>
      </c>
      <c r="F92" s="20">
        <v>1612.9797659999999</v>
      </c>
      <c r="G92" s="20"/>
      <c r="H92" s="20"/>
      <c r="I92" s="16"/>
    </row>
    <row r="93" spans="1:9" x14ac:dyDescent="0.3">
      <c r="A93" s="10">
        <v>855</v>
      </c>
      <c r="B93" s="11">
        <v>4</v>
      </c>
      <c r="C93" s="11" t="s">
        <v>36</v>
      </c>
      <c r="D93" s="20">
        <v>217004.83859999999</v>
      </c>
      <c r="E93" s="20">
        <v>160362.81599999999</v>
      </c>
      <c r="F93" s="20">
        <v>1613.108579</v>
      </c>
      <c r="G93" s="36">
        <v>1612.4860000000001</v>
      </c>
      <c r="H93" s="20">
        <f t="shared" ref="H93:H101" si="9">F93-G93</f>
        <v>0.62257899999985966</v>
      </c>
      <c r="I93" s="16">
        <f t="shared" ref="I93:I101" si="10">ABS(H93)</f>
        <v>0.62257899999985966</v>
      </c>
    </row>
    <row r="94" spans="1:9" x14ac:dyDescent="0.3">
      <c r="A94" s="10">
        <v>856</v>
      </c>
      <c r="B94" s="11">
        <v>4</v>
      </c>
      <c r="C94" s="11" t="s">
        <v>36</v>
      </c>
      <c r="D94" s="20">
        <v>222683.00570000001</v>
      </c>
      <c r="E94" s="20">
        <v>221286.95480000001</v>
      </c>
      <c r="F94" s="20">
        <v>1633.742131</v>
      </c>
      <c r="G94" s="36">
        <v>1633.701</v>
      </c>
      <c r="H94" s="20">
        <f t="shared" si="9"/>
        <v>4.1130999999950291E-2</v>
      </c>
      <c r="I94" s="16">
        <f t="shared" si="10"/>
        <v>4.1130999999950291E-2</v>
      </c>
    </row>
    <row r="95" spans="1:9" x14ac:dyDescent="0.3">
      <c r="A95" s="10">
        <v>869</v>
      </c>
      <c r="B95" s="11">
        <v>4</v>
      </c>
      <c r="C95" s="11" t="s">
        <v>36</v>
      </c>
      <c r="D95" s="20">
        <v>194587.22500000001</v>
      </c>
      <c r="E95" s="20">
        <v>240783.83069999999</v>
      </c>
      <c r="F95" s="20">
        <v>1657.2386300000001</v>
      </c>
      <c r="G95" s="36">
        <v>1657.393</v>
      </c>
      <c r="H95" s="20">
        <f t="shared" si="9"/>
        <v>-0.1543699999999717</v>
      </c>
      <c r="I95" s="16">
        <f t="shared" si="10"/>
        <v>0.1543699999999717</v>
      </c>
    </row>
    <row r="96" spans="1:9" x14ac:dyDescent="0.3">
      <c r="A96" s="10">
        <v>874</v>
      </c>
      <c r="B96" s="11">
        <v>4</v>
      </c>
      <c r="C96" s="11" t="s">
        <v>36</v>
      </c>
      <c r="D96" s="20">
        <v>202552.95</v>
      </c>
      <c r="E96" s="20">
        <v>216589.04240000001</v>
      </c>
      <c r="F96" s="20">
        <v>1648.9421769999999</v>
      </c>
      <c r="G96" s="36">
        <v>1648.7190000000001</v>
      </c>
      <c r="H96" s="20">
        <f t="shared" si="9"/>
        <v>0.22317699999985052</v>
      </c>
      <c r="I96" s="16">
        <f t="shared" si="10"/>
        <v>0.22317699999985052</v>
      </c>
    </row>
    <row r="97" spans="1:9" x14ac:dyDescent="0.3">
      <c r="A97" s="10">
        <v>883</v>
      </c>
      <c r="B97" s="11">
        <v>4</v>
      </c>
      <c r="C97" s="11" t="s">
        <v>36</v>
      </c>
      <c r="D97" s="20">
        <v>189074.772</v>
      </c>
      <c r="E97" s="20">
        <v>160584.3787</v>
      </c>
      <c r="F97" s="20">
        <v>1530.561042</v>
      </c>
      <c r="G97" s="36">
        <v>1530.6020000000001</v>
      </c>
      <c r="H97" s="20">
        <f t="shared" si="9"/>
        <v>-4.0958000000046013E-2</v>
      </c>
      <c r="I97" s="16">
        <f t="shared" si="10"/>
        <v>4.0958000000046013E-2</v>
      </c>
    </row>
    <row r="98" spans="1:9" x14ac:dyDescent="0.3">
      <c r="A98" s="10">
        <v>886</v>
      </c>
      <c r="B98" s="11">
        <v>4</v>
      </c>
      <c r="C98" s="11" t="s">
        <v>36</v>
      </c>
      <c r="D98" s="20">
        <v>118243.6902</v>
      </c>
      <c r="E98" s="20">
        <v>162745.49609999999</v>
      </c>
      <c r="F98" s="20">
        <v>1616.0069699999999</v>
      </c>
      <c r="G98" s="36">
        <v>1615.925</v>
      </c>
      <c r="H98" s="20">
        <f t="shared" si="9"/>
        <v>8.1969999999955689E-2</v>
      </c>
      <c r="I98" s="16">
        <f t="shared" si="10"/>
        <v>8.1969999999955689E-2</v>
      </c>
    </row>
    <row r="99" spans="1:9" x14ac:dyDescent="0.3">
      <c r="A99" s="10">
        <v>889</v>
      </c>
      <c r="B99" s="11">
        <v>4</v>
      </c>
      <c r="C99" s="11" t="s">
        <v>36</v>
      </c>
      <c r="D99" s="20">
        <v>147608.22589999999</v>
      </c>
      <c r="E99" s="20">
        <v>157597.19529999999</v>
      </c>
      <c r="F99" s="20">
        <v>1536.363192</v>
      </c>
      <c r="G99" s="36">
        <v>1536.5329999999999</v>
      </c>
      <c r="H99" s="20">
        <f t="shared" si="9"/>
        <v>-0.16980799999987539</v>
      </c>
      <c r="I99" s="16">
        <f t="shared" si="10"/>
        <v>0.16980799999987539</v>
      </c>
    </row>
    <row r="100" spans="1:9" x14ac:dyDescent="0.3">
      <c r="A100" s="10">
        <v>893</v>
      </c>
      <c r="B100" s="11">
        <v>4</v>
      </c>
      <c r="C100" s="11" t="s">
        <v>36</v>
      </c>
      <c r="D100" s="20">
        <v>152365.72500000001</v>
      </c>
      <c r="E100" s="20">
        <v>253296.4522</v>
      </c>
      <c r="F100" s="20">
        <v>1672.4918600000001</v>
      </c>
      <c r="G100" s="36">
        <v>1672.155</v>
      </c>
      <c r="H100" s="20">
        <f t="shared" si="9"/>
        <v>0.33686000000011518</v>
      </c>
      <c r="I100" s="16">
        <f t="shared" si="10"/>
        <v>0.33686000000011518</v>
      </c>
    </row>
    <row r="101" spans="1:9" x14ac:dyDescent="0.3">
      <c r="A101" s="10">
        <v>899</v>
      </c>
      <c r="B101" s="11">
        <v>4</v>
      </c>
      <c r="C101" s="11" t="s">
        <v>36</v>
      </c>
      <c r="D101" s="20">
        <v>125110.8538</v>
      </c>
      <c r="E101" s="20">
        <v>225323.57750000001</v>
      </c>
      <c r="F101" s="20">
        <v>1601.5427999999999</v>
      </c>
      <c r="G101" s="36">
        <v>1601.7190000000001</v>
      </c>
      <c r="H101" s="20">
        <f t="shared" si="9"/>
        <v>-0.17620000000010805</v>
      </c>
      <c r="I101" s="16">
        <f t="shared" si="10"/>
        <v>0.17620000000010805</v>
      </c>
    </row>
    <row r="102" spans="1:9" x14ac:dyDescent="0.3">
      <c r="A102" s="10">
        <v>906</v>
      </c>
      <c r="B102" s="11">
        <v>4</v>
      </c>
      <c r="C102" s="11" t="s">
        <v>36</v>
      </c>
      <c r="D102" s="20">
        <v>325075.62119999999</v>
      </c>
      <c r="E102" s="20">
        <v>226276.32269999999</v>
      </c>
      <c r="F102" s="20">
        <v>1660.4551280000001</v>
      </c>
      <c r="G102" s="20"/>
      <c r="H102" s="20"/>
      <c r="I102" s="16"/>
    </row>
    <row r="103" spans="1:9" x14ac:dyDescent="0.3">
      <c r="A103" s="10">
        <v>909</v>
      </c>
      <c r="B103" s="11">
        <v>4</v>
      </c>
      <c r="C103" s="11" t="s">
        <v>36</v>
      </c>
      <c r="D103" s="20">
        <v>293739.65649999998</v>
      </c>
      <c r="E103" s="20">
        <v>233384.90779999999</v>
      </c>
      <c r="F103" s="20">
        <v>1678.500853</v>
      </c>
      <c r="G103" s="20"/>
      <c r="H103" s="20"/>
      <c r="I103" s="16"/>
    </row>
    <row r="104" spans="1:9" x14ac:dyDescent="0.3">
      <c r="A104" s="10">
        <v>918</v>
      </c>
      <c r="B104" s="11">
        <v>4</v>
      </c>
      <c r="C104" s="11" t="s">
        <v>36</v>
      </c>
      <c r="D104" s="20">
        <v>237646.27900000001</v>
      </c>
      <c r="E104" s="20">
        <v>220782.37940000001</v>
      </c>
      <c r="F104" s="20">
        <v>1628.5745690000001</v>
      </c>
      <c r="G104" s="36">
        <v>1628.105</v>
      </c>
      <c r="H104" s="20">
        <f>F104-G104</f>
        <v>0.46956900000009227</v>
      </c>
      <c r="I104" s="16">
        <f>ABS(H104)</f>
        <v>0.46956900000009227</v>
      </c>
    </row>
    <row r="105" spans="1:9" x14ac:dyDescent="0.3">
      <c r="A105" s="10" t="s">
        <v>32</v>
      </c>
      <c r="B105" s="11">
        <v>4</v>
      </c>
      <c r="C105" s="11" t="s">
        <v>36</v>
      </c>
      <c r="D105" s="20">
        <v>350101.32860000001</v>
      </c>
      <c r="E105" s="20">
        <v>246628.98850000001</v>
      </c>
      <c r="F105" s="20">
        <v>1728.9644780000001</v>
      </c>
      <c r="G105" s="20"/>
      <c r="H105" s="20"/>
      <c r="I105" s="16"/>
    </row>
    <row r="106" spans="1:9" x14ac:dyDescent="0.3">
      <c r="A106" s="10">
        <v>812</v>
      </c>
      <c r="B106" s="11">
        <v>5</v>
      </c>
      <c r="C106" s="11" t="s">
        <v>37</v>
      </c>
      <c r="D106" s="20">
        <v>253575.1789</v>
      </c>
      <c r="E106" s="20">
        <v>165233.55850000001</v>
      </c>
      <c r="F106" s="20">
        <v>1592.2988270000001</v>
      </c>
      <c r="G106" s="36">
        <v>1592.723</v>
      </c>
      <c r="H106" s="20">
        <f>F106-G106</f>
        <v>-0.42417299999988245</v>
      </c>
      <c r="I106" s="16">
        <f>ABS(H106)</f>
        <v>0.42417299999988245</v>
      </c>
    </row>
    <row r="107" spans="1:9" x14ac:dyDescent="0.3">
      <c r="A107" s="10">
        <v>815</v>
      </c>
      <c r="B107" s="11">
        <v>5</v>
      </c>
      <c r="C107" s="11" t="s">
        <v>37</v>
      </c>
      <c r="D107" s="20">
        <v>260779.64970000001</v>
      </c>
      <c r="E107" s="20">
        <v>160954.85889999999</v>
      </c>
      <c r="F107" s="20">
        <v>1547.8630780000001</v>
      </c>
      <c r="G107" s="36">
        <v>1547.809</v>
      </c>
      <c r="H107" s="20">
        <f>F107-G107</f>
        <v>5.4078000000117754E-2</v>
      </c>
      <c r="I107" s="16">
        <f>ABS(H107)</f>
        <v>5.4078000000117754E-2</v>
      </c>
    </row>
    <row r="108" spans="1:9" x14ac:dyDescent="0.3">
      <c r="A108" s="10">
        <v>829</v>
      </c>
      <c r="B108" s="11">
        <v>5</v>
      </c>
      <c r="C108" s="11" t="s">
        <v>37</v>
      </c>
      <c r="D108" s="20">
        <v>335017.73629999999</v>
      </c>
      <c r="E108" s="20">
        <v>173180.3884</v>
      </c>
      <c r="F108" s="20">
        <v>1644.258883</v>
      </c>
      <c r="G108" s="20"/>
      <c r="H108" s="20"/>
      <c r="I108" s="16"/>
    </row>
    <row r="109" spans="1:9" x14ac:dyDescent="0.3">
      <c r="A109" s="10">
        <v>834</v>
      </c>
      <c r="B109" s="11">
        <v>5</v>
      </c>
      <c r="C109" s="11" t="s">
        <v>37</v>
      </c>
      <c r="D109" s="20">
        <v>295766.5404</v>
      </c>
      <c r="E109" s="20">
        <v>149373.74950000001</v>
      </c>
      <c r="F109" s="20">
        <v>1569.3725899999999</v>
      </c>
      <c r="G109" s="20"/>
      <c r="H109" s="20"/>
      <c r="I109" s="16"/>
    </row>
    <row r="110" spans="1:9" x14ac:dyDescent="0.3">
      <c r="A110" s="10">
        <v>841</v>
      </c>
      <c r="B110" s="11">
        <v>5</v>
      </c>
      <c r="C110" s="11" t="s">
        <v>37</v>
      </c>
      <c r="D110" s="20">
        <v>280646.03149999998</v>
      </c>
      <c r="E110" s="20">
        <v>190311.76990000001</v>
      </c>
      <c r="F110" s="20">
        <v>1619.4235080000001</v>
      </c>
      <c r="G110" s="20"/>
      <c r="H110" s="20"/>
      <c r="I110" s="16"/>
    </row>
    <row r="111" spans="1:9" x14ac:dyDescent="0.3">
      <c r="A111" s="10">
        <v>845</v>
      </c>
      <c r="B111" s="11">
        <v>5</v>
      </c>
      <c r="C111" s="11" t="s">
        <v>37</v>
      </c>
      <c r="D111" s="20">
        <v>287385.10960000003</v>
      </c>
      <c r="E111" s="20">
        <v>134107.8463</v>
      </c>
      <c r="F111" s="20">
        <v>1607.403489</v>
      </c>
      <c r="G111" s="20"/>
      <c r="H111" s="20"/>
      <c r="I111" s="16"/>
    </row>
    <row r="112" spans="1:9" x14ac:dyDescent="0.3">
      <c r="A112" s="10">
        <v>854</v>
      </c>
      <c r="B112" s="11">
        <v>5</v>
      </c>
      <c r="C112" s="11" t="s">
        <v>37</v>
      </c>
      <c r="D112" s="20">
        <v>215498.26420000001</v>
      </c>
      <c r="E112" s="20">
        <v>144721.3726</v>
      </c>
      <c r="F112" s="20">
        <v>1552.0862279999999</v>
      </c>
      <c r="G112" s="36">
        <v>1551.9780000000001</v>
      </c>
      <c r="H112" s="20">
        <f t="shared" ref="H112:H118" si="11">F112-G112</f>
        <v>0.10822799999982635</v>
      </c>
      <c r="I112" s="16">
        <f t="shared" ref="I112:I118" si="12">ABS(H112)</f>
        <v>0.10822799999982635</v>
      </c>
    </row>
    <row r="113" spans="1:9" x14ac:dyDescent="0.3">
      <c r="A113" s="10">
        <v>859</v>
      </c>
      <c r="B113" s="11">
        <v>5</v>
      </c>
      <c r="C113" s="11" t="s">
        <v>37</v>
      </c>
      <c r="D113" s="20">
        <v>226659.8646</v>
      </c>
      <c r="E113" s="20">
        <v>201178.565</v>
      </c>
      <c r="F113" s="20">
        <v>1578.583846</v>
      </c>
      <c r="G113" s="36">
        <v>1578.789</v>
      </c>
      <c r="H113" s="20">
        <f t="shared" si="11"/>
        <v>-0.20515399999999318</v>
      </c>
      <c r="I113" s="16">
        <f t="shared" si="12"/>
        <v>0.20515399999999318</v>
      </c>
    </row>
    <row r="114" spans="1:9" x14ac:dyDescent="0.3">
      <c r="A114" s="10">
        <v>873</v>
      </c>
      <c r="B114" s="11">
        <v>5</v>
      </c>
      <c r="C114" s="11" t="s">
        <v>37</v>
      </c>
      <c r="D114" s="20">
        <v>177296.5428</v>
      </c>
      <c r="E114" s="20">
        <v>225033.04639999999</v>
      </c>
      <c r="F114" s="20">
        <v>1613.5461680000001</v>
      </c>
      <c r="G114" s="36">
        <v>1613.796</v>
      </c>
      <c r="H114" s="20">
        <f t="shared" si="11"/>
        <v>-0.24983199999996941</v>
      </c>
      <c r="I114" s="16">
        <f t="shared" si="12"/>
        <v>0.24983199999996941</v>
      </c>
    </row>
    <row r="115" spans="1:9" x14ac:dyDescent="0.3">
      <c r="A115" s="10">
        <v>876</v>
      </c>
      <c r="B115" s="11">
        <v>5</v>
      </c>
      <c r="C115" s="11" t="s">
        <v>37</v>
      </c>
      <c r="D115" s="20">
        <v>213905.47080000001</v>
      </c>
      <c r="E115" s="20">
        <v>223026.4718</v>
      </c>
      <c r="F115" s="20">
        <v>1641.9059689999999</v>
      </c>
      <c r="G115" s="36">
        <v>1641.828</v>
      </c>
      <c r="H115" s="20">
        <f t="shared" si="11"/>
        <v>7.7968999999939115E-2</v>
      </c>
      <c r="I115" s="16">
        <f t="shared" si="12"/>
        <v>7.7968999999939115E-2</v>
      </c>
    </row>
    <row r="116" spans="1:9" x14ac:dyDescent="0.3">
      <c r="A116" s="10">
        <v>884</v>
      </c>
      <c r="B116" s="11">
        <v>5</v>
      </c>
      <c r="C116" s="11" t="s">
        <v>37</v>
      </c>
      <c r="D116" s="20">
        <v>180384.07500000001</v>
      </c>
      <c r="E116" s="20">
        <v>167284.8719</v>
      </c>
      <c r="F116" s="20">
        <v>1531.597041</v>
      </c>
      <c r="G116" s="36">
        <v>1531.9949999999999</v>
      </c>
      <c r="H116" s="20">
        <f t="shared" si="11"/>
        <v>-0.3979589999999007</v>
      </c>
      <c r="I116" s="16">
        <f t="shared" si="12"/>
        <v>0.3979589999999007</v>
      </c>
    </row>
    <row r="117" spans="1:9" x14ac:dyDescent="0.3">
      <c r="A117" s="10">
        <v>892</v>
      </c>
      <c r="B117" s="11">
        <v>5</v>
      </c>
      <c r="C117" s="11" t="s">
        <v>37</v>
      </c>
      <c r="D117" s="20">
        <v>146426.7421</v>
      </c>
      <c r="E117" s="20">
        <v>155532.166</v>
      </c>
      <c r="F117" s="20">
        <v>1529.1277600000001</v>
      </c>
      <c r="G117" s="36">
        <v>1529.1980000000001</v>
      </c>
      <c r="H117" s="20">
        <f t="shared" si="11"/>
        <v>-7.0240000000012515E-2</v>
      </c>
      <c r="I117" s="16">
        <f t="shared" si="12"/>
        <v>7.0240000000012515E-2</v>
      </c>
    </row>
    <row r="118" spans="1:9" x14ac:dyDescent="0.3">
      <c r="A118" s="10">
        <v>896</v>
      </c>
      <c r="B118" s="11">
        <v>5</v>
      </c>
      <c r="C118" s="11" t="s">
        <v>37</v>
      </c>
      <c r="D118" s="20">
        <v>149792.07209999999</v>
      </c>
      <c r="E118" s="20">
        <v>239118.12030000001</v>
      </c>
      <c r="F118" s="20">
        <v>1563.1525770000001</v>
      </c>
      <c r="G118" s="36">
        <v>1563.1880000000001</v>
      </c>
      <c r="H118" s="20">
        <f t="shared" si="11"/>
        <v>-3.5423000000037064E-2</v>
      </c>
      <c r="I118" s="16">
        <f t="shared" si="12"/>
        <v>3.5423000000037064E-2</v>
      </c>
    </row>
    <row r="119" spans="1:9" x14ac:dyDescent="0.3">
      <c r="A119" s="10">
        <v>902</v>
      </c>
      <c r="B119" s="11">
        <v>5</v>
      </c>
      <c r="C119" s="11" t="s">
        <v>37</v>
      </c>
      <c r="D119" s="20">
        <v>330065.70209999999</v>
      </c>
      <c r="E119" s="20">
        <v>227570.16250000001</v>
      </c>
      <c r="F119" s="20">
        <v>1636.778045</v>
      </c>
      <c r="G119" s="20"/>
      <c r="H119" s="20"/>
      <c r="I119" s="16"/>
    </row>
    <row r="120" spans="1:9" x14ac:dyDescent="0.3">
      <c r="A120" s="10">
        <v>910</v>
      </c>
      <c r="B120" s="11">
        <v>5</v>
      </c>
      <c r="C120" s="11" t="s">
        <v>37</v>
      </c>
      <c r="D120" s="20">
        <v>276933.85619999998</v>
      </c>
      <c r="E120" s="20">
        <v>227089.9246</v>
      </c>
      <c r="F120" s="20">
        <v>1652.322649</v>
      </c>
      <c r="G120" s="20"/>
      <c r="H120" s="20"/>
      <c r="I120" s="16"/>
    </row>
    <row r="121" spans="1:9" x14ac:dyDescent="0.3">
      <c r="A121" s="10">
        <v>914</v>
      </c>
      <c r="B121" s="11">
        <v>5</v>
      </c>
      <c r="C121" s="11" t="s">
        <v>37</v>
      </c>
      <c r="D121" s="20">
        <v>256611.44130000001</v>
      </c>
      <c r="E121" s="20">
        <v>251927.74050000001</v>
      </c>
      <c r="F121" s="20">
        <v>1624.8616750000001</v>
      </c>
      <c r="G121" s="36">
        <v>1624.9259999999999</v>
      </c>
      <c r="H121" s="20">
        <f>F121-G121</f>
        <v>-6.4324999999826105E-2</v>
      </c>
      <c r="I121" s="16">
        <f>ABS(H121)</f>
        <v>6.4324999999826105E-2</v>
      </c>
    </row>
    <row r="122" spans="1:9" x14ac:dyDescent="0.3">
      <c r="A122" s="10">
        <v>922</v>
      </c>
      <c r="B122" s="11">
        <v>5</v>
      </c>
      <c r="C122" s="11" t="s">
        <v>37</v>
      </c>
      <c r="D122" s="20">
        <v>351275.87540000002</v>
      </c>
      <c r="E122" s="20">
        <v>237260.60500000001</v>
      </c>
      <c r="F122" s="20">
        <v>1655.8953590000001</v>
      </c>
      <c r="G122" s="20"/>
      <c r="H122" s="20"/>
      <c r="I122" s="16"/>
    </row>
    <row r="123" spans="1:9" x14ac:dyDescent="0.3">
      <c r="A123" s="10">
        <v>923</v>
      </c>
      <c r="B123" s="11">
        <v>5</v>
      </c>
      <c r="C123" s="11" t="s">
        <v>37</v>
      </c>
      <c r="D123" s="20">
        <v>344742.50599999999</v>
      </c>
      <c r="E123" s="20">
        <v>241468.18729999999</v>
      </c>
      <c r="F123" s="20">
        <v>1668.0705720000001</v>
      </c>
      <c r="G123" s="20"/>
      <c r="H123" s="20"/>
      <c r="I123" s="16"/>
    </row>
    <row r="124" spans="1:9" x14ac:dyDescent="0.3">
      <c r="A124" s="10">
        <v>817</v>
      </c>
      <c r="B124" s="11">
        <v>6</v>
      </c>
      <c r="C124" s="11" t="s">
        <v>6</v>
      </c>
      <c r="D124" s="20">
        <v>260136.26459999999</v>
      </c>
      <c r="E124" s="20">
        <v>160979.94779999999</v>
      </c>
      <c r="F124" s="20">
        <v>1543.135012</v>
      </c>
      <c r="G124" s="36">
        <v>1543.075</v>
      </c>
      <c r="H124" s="20">
        <f>F124-G124</f>
        <v>6.0011999999915133E-2</v>
      </c>
      <c r="I124" s="16">
        <f>ABS(H124)</f>
        <v>6.0011999999915133E-2</v>
      </c>
    </row>
    <row r="125" spans="1:9" x14ac:dyDescent="0.3">
      <c r="A125" s="10">
        <v>828</v>
      </c>
      <c r="B125" s="11">
        <v>6</v>
      </c>
      <c r="C125" s="11" t="s">
        <v>6</v>
      </c>
      <c r="D125" s="20">
        <v>326819.64529999997</v>
      </c>
      <c r="E125" s="20">
        <v>114483.6336</v>
      </c>
      <c r="F125" s="20">
        <v>1604.562267</v>
      </c>
      <c r="G125" s="20"/>
      <c r="H125" s="20"/>
      <c r="I125" s="16"/>
    </row>
    <row r="126" spans="1:9" x14ac:dyDescent="0.3">
      <c r="A126" s="10">
        <v>868</v>
      </c>
      <c r="B126" s="11">
        <v>6</v>
      </c>
      <c r="C126" s="11" t="s">
        <v>6</v>
      </c>
      <c r="D126" s="20">
        <v>189562.45509999999</v>
      </c>
      <c r="E126" s="20">
        <v>258379.48670000001</v>
      </c>
      <c r="F126" s="20">
        <v>1608.9385420000001</v>
      </c>
      <c r="G126" s="36">
        <v>1608.9880000000001</v>
      </c>
      <c r="H126" s="20">
        <f>F126-G126</f>
        <v>-4.9457999999958702E-2</v>
      </c>
      <c r="I126" s="16">
        <f t="shared" ref="I126:I128" si="13">ABS(H126)</f>
        <v>4.9457999999958702E-2</v>
      </c>
    </row>
    <row r="127" spans="1:9" x14ac:dyDescent="0.3">
      <c r="A127" s="10">
        <v>870</v>
      </c>
      <c r="B127" s="11">
        <v>6</v>
      </c>
      <c r="C127" s="11" t="s">
        <v>6</v>
      </c>
      <c r="D127" s="20">
        <v>188816.8143</v>
      </c>
      <c r="E127" s="20">
        <v>249577.1594</v>
      </c>
      <c r="F127" s="20">
        <v>1600.8358820000001</v>
      </c>
      <c r="G127" s="36">
        <v>1601.011</v>
      </c>
      <c r="H127" s="20">
        <f>F127-G127</f>
        <v>-0.17511799999988398</v>
      </c>
      <c r="I127" s="16">
        <f t="shared" si="13"/>
        <v>0.17511799999988398</v>
      </c>
    </row>
    <row r="128" spans="1:9" x14ac:dyDescent="0.3">
      <c r="A128" s="10">
        <v>877</v>
      </c>
      <c r="B128" s="11">
        <v>6</v>
      </c>
      <c r="C128" s="11" t="s">
        <v>6</v>
      </c>
      <c r="D128" s="20">
        <v>217105.49549999999</v>
      </c>
      <c r="E128" s="20">
        <v>229273.12539999999</v>
      </c>
      <c r="F128" s="20">
        <v>1632.318501</v>
      </c>
      <c r="G128" s="36">
        <v>1632.086</v>
      </c>
      <c r="H128" s="20">
        <f>F128-G128</f>
        <v>0.23250099999995655</v>
      </c>
      <c r="I128" s="16">
        <f t="shared" si="13"/>
        <v>0.23250099999995655</v>
      </c>
    </row>
    <row r="129" spans="1:9" x14ac:dyDescent="0.3">
      <c r="A129" s="10">
        <v>905</v>
      </c>
      <c r="B129" s="11">
        <v>6</v>
      </c>
      <c r="C129" s="11" t="s">
        <v>6</v>
      </c>
      <c r="D129" s="20">
        <v>325169.50709999999</v>
      </c>
      <c r="E129" s="20">
        <v>223089.16579999999</v>
      </c>
      <c r="F129" s="20">
        <v>1659.7098040000001</v>
      </c>
      <c r="G129" s="20"/>
      <c r="H129" s="20"/>
      <c r="I129" s="16"/>
    </row>
    <row r="130" spans="1:9" x14ac:dyDescent="0.3">
      <c r="A130" s="10">
        <v>823</v>
      </c>
      <c r="B130" s="11">
        <v>7</v>
      </c>
      <c r="C130" s="11" t="s">
        <v>38</v>
      </c>
      <c r="D130" s="20">
        <v>350109.92460000003</v>
      </c>
      <c r="E130" s="20">
        <v>116928.8538</v>
      </c>
      <c r="F130" s="20">
        <v>1578.8887910000001</v>
      </c>
      <c r="G130" s="20"/>
      <c r="H130" s="20"/>
      <c r="I130" s="16"/>
    </row>
    <row r="131" spans="1:9" x14ac:dyDescent="0.3">
      <c r="A131" s="10">
        <v>824</v>
      </c>
      <c r="B131" s="11">
        <v>7</v>
      </c>
      <c r="C131" s="11" t="s">
        <v>38</v>
      </c>
      <c r="D131" s="20">
        <v>349957.80099999998</v>
      </c>
      <c r="E131" s="20">
        <v>116847.97440000001</v>
      </c>
      <c r="F131" s="20">
        <v>1573.4961639999999</v>
      </c>
      <c r="G131" s="20"/>
      <c r="H131" s="20"/>
      <c r="I131" s="16"/>
    </row>
    <row r="132" spans="1:9" ht="17.25" thickBot="1" x14ac:dyDescent="0.35">
      <c r="A132" s="13">
        <v>867</v>
      </c>
      <c r="B132" s="14">
        <v>7</v>
      </c>
      <c r="C132" s="14" t="s">
        <v>38</v>
      </c>
      <c r="D132" s="21">
        <v>210376.70970000001</v>
      </c>
      <c r="E132" s="21">
        <v>235373.70569999999</v>
      </c>
      <c r="F132" s="21">
        <v>1622.7558509999999</v>
      </c>
      <c r="G132" s="37">
        <v>1623.106</v>
      </c>
      <c r="H132" s="21">
        <f>F132-G132</f>
        <v>-0.3501490000001013</v>
      </c>
      <c r="I132" s="16">
        <f>ABS(H132)</f>
        <v>0.3501490000001013</v>
      </c>
    </row>
    <row r="133" spans="1:9" ht="17.25" thickTop="1" x14ac:dyDescent="0.3"/>
    <row r="137" spans="1:9" ht="17.25" x14ac:dyDescent="0.35">
      <c r="G137" s="32"/>
      <c r="H137" s="33"/>
    </row>
    <row r="138" spans="1:9" x14ac:dyDescent="0.3">
      <c r="G138" s="10"/>
      <c r="H138" s="12"/>
    </row>
    <row r="139" spans="1:9" ht="17.25" x14ac:dyDescent="0.35">
      <c r="G139" s="15" t="s">
        <v>13</v>
      </c>
      <c r="H139" s="16">
        <f>MIN(H8:H132)</f>
        <v>-1.1478380000000925</v>
      </c>
    </row>
    <row r="140" spans="1:9" ht="17.25" x14ac:dyDescent="0.35">
      <c r="G140" s="15" t="s">
        <v>14</v>
      </c>
      <c r="H140" s="16">
        <f>MAX(H8:H132)</f>
        <v>0.62257899999985966</v>
      </c>
    </row>
    <row r="141" spans="1:9" ht="17.25" x14ac:dyDescent="0.35">
      <c r="G141" s="15" t="s">
        <v>15</v>
      </c>
      <c r="H141" s="16">
        <f>AVERAGE(H8:H132)</f>
        <v>-9.2250324675326845E-2</v>
      </c>
    </row>
    <row r="142" spans="1:9" ht="17.25" x14ac:dyDescent="0.35">
      <c r="G142" s="15" t="s">
        <v>39</v>
      </c>
      <c r="H142" s="16">
        <f>STDEV(H8:H132)</f>
        <v>0.29567207844374882</v>
      </c>
    </row>
    <row r="143" spans="1:9" ht="18" thickBot="1" x14ac:dyDescent="0.4">
      <c r="G143" s="17" t="s">
        <v>16</v>
      </c>
      <c r="H143" s="18">
        <f>SKEW(H8:H132)</f>
        <v>-0.91966512383962518</v>
      </c>
    </row>
    <row r="144" spans="1:9" ht="18" thickTop="1" x14ac:dyDescent="0.35">
      <c r="G144" s="32"/>
      <c r="H144" s="33"/>
    </row>
    <row r="145" spans="7:8" ht="17.25" x14ac:dyDescent="0.35">
      <c r="G145" s="32"/>
      <c r="H145" s="33"/>
    </row>
    <row r="146" spans="7:8" ht="17.25" x14ac:dyDescent="0.35">
      <c r="G146" s="32"/>
      <c r="H146" s="33"/>
    </row>
    <row r="147" spans="7:8" ht="17.25" x14ac:dyDescent="0.35">
      <c r="G147" s="32"/>
      <c r="H147" s="33"/>
    </row>
    <row r="148" spans="7:8" ht="17.25" x14ac:dyDescent="0.35">
      <c r="G148" s="32"/>
      <c r="H148" s="33"/>
    </row>
    <row r="149" spans="7:8" ht="17.25" x14ac:dyDescent="0.35">
      <c r="G149" s="32"/>
      <c r="H149" s="33"/>
    </row>
    <row r="150" spans="7:8" ht="17.25" x14ac:dyDescent="0.35">
      <c r="G150" s="32"/>
      <c r="H150" s="33"/>
    </row>
    <row r="151" spans="7:8" ht="17.25" x14ac:dyDescent="0.35">
      <c r="G151" s="32"/>
      <c r="H151" s="33"/>
    </row>
    <row r="152" spans="7:8" ht="17.25" x14ac:dyDescent="0.35">
      <c r="G152" s="32"/>
      <c r="H152" s="33"/>
    </row>
    <row r="153" spans="7:8" ht="17.25" x14ac:dyDescent="0.35">
      <c r="G153" s="32"/>
      <c r="H153" s="33"/>
    </row>
    <row r="154" spans="7:8" ht="17.25" x14ac:dyDescent="0.35">
      <c r="G154" s="32"/>
      <c r="H154" s="33"/>
    </row>
    <row r="155" spans="7:8" ht="17.25" x14ac:dyDescent="0.35">
      <c r="G155" s="32"/>
      <c r="H155" s="33"/>
    </row>
    <row r="156" spans="7:8" ht="17.25" x14ac:dyDescent="0.35">
      <c r="G156" s="32"/>
      <c r="H156" s="33"/>
    </row>
    <row r="157" spans="7:8" ht="17.25" x14ac:dyDescent="0.35">
      <c r="G157" s="32"/>
      <c r="H157" s="33"/>
    </row>
    <row r="158" spans="7:8" ht="17.25" x14ac:dyDescent="0.35">
      <c r="G158" s="32"/>
      <c r="H158" s="33"/>
    </row>
    <row r="164" spans="4:8" ht="21.75" thickBot="1" x14ac:dyDescent="0.45">
      <c r="D164" s="19"/>
      <c r="E164" s="38" t="s">
        <v>43</v>
      </c>
      <c r="G164" s="19"/>
    </row>
    <row r="165" spans="4:8" ht="18" thickTop="1" x14ac:dyDescent="0.35">
      <c r="D165" s="39" t="s">
        <v>7</v>
      </c>
      <c r="E165" s="40" t="s">
        <v>9</v>
      </c>
      <c r="F165" s="40" t="s">
        <v>10</v>
      </c>
      <c r="G165" s="41" t="s">
        <v>11</v>
      </c>
    </row>
    <row r="166" spans="4:8" x14ac:dyDescent="0.3">
      <c r="D166" s="10" t="s">
        <v>12</v>
      </c>
      <c r="E166" s="20">
        <f>SQRT(SUMSQ(H8:H132)/COUNT(H8:H132))</f>
        <v>0.30789080858428791</v>
      </c>
      <c r="F166" s="11">
        <f>COUNT(H8:H132)</f>
        <v>77</v>
      </c>
      <c r="G166" s="16">
        <f>PERCENTILE(I8:I132,0.95)</f>
        <v>0.62457079999990128</v>
      </c>
      <c r="H166" s="4"/>
    </row>
    <row r="167" spans="4:8" x14ac:dyDescent="0.3">
      <c r="D167" s="10" t="s">
        <v>5</v>
      </c>
      <c r="E167" s="20">
        <f>SQRT(SUMSQ(H8:H32)/COUNT(H8:H32))</f>
        <v>0.18308985990187382</v>
      </c>
      <c r="F167" s="11">
        <f>COUNT(H8:H32)</f>
        <v>17</v>
      </c>
      <c r="G167" s="16">
        <f>PERCENTILE(I8:I32, 0.95)</f>
        <v>0.38009420000003036</v>
      </c>
    </row>
    <row r="168" spans="4:8" x14ac:dyDescent="0.3">
      <c r="D168" s="10" t="s">
        <v>40</v>
      </c>
      <c r="E168" s="20">
        <f>SQRT(SUMSQ(H33:H59)/COUNT(H33:H59))</f>
        <v>0.46372757856038921</v>
      </c>
      <c r="F168" s="11">
        <f>COUNT(H33:H59)</f>
        <v>15</v>
      </c>
      <c r="G168" s="16">
        <f>PERCENTILE(I33:I59, 0.95)</f>
        <v>1.0638688000000911</v>
      </c>
    </row>
    <row r="169" spans="4:8" x14ac:dyDescent="0.3">
      <c r="D169" s="10" t="s">
        <v>41</v>
      </c>
      <c r="E169" s="20">
        <f>SQRT(SUMSQ(H60:H84)/COUNT(H60:H84))</f>
        <v>0.33623770590259516</v>
      </c>
      <c r="F169" s="11">
        <f>COUNT(H60:H84)</f>
        <v>17</v>
      </c>
      <c r="G169" s="16">
        <f>PERCENTILE(I80:I96,0.95)</f>
        <v>0.46281819999985585</v>
      </c>
    </row>
    <row r="170" spans="4:8" x14ac:dyDescent="0.3">
      <c r="D170" s="10" t="s">
        <v>36</v>
      </c>
      <c r="E170" s="20">
        <f>SQRT(SUMSQ(H85:H105)/COUNT(H85:H105))</f>
        <v>0.26233621438497606</v>
      </c>
      <c r="F170" s="11">
        <f>COUNT(H85:H105)</f>
        <v>13</v>
      </c>
      <c r="G170" s="16">
        <f>PERCENTILE(I85:I105,0.95)</f>
        <v>0.53077299999999905</v>
      </c>
    </row>
    <row r="171" spans="4:8" x14ac:dyDescent="0.3">
      <c r="D171" s="10" t="s">
        <v>42</v>
      </c>
      <c r="E171" s="20">
        <f>SQRT(SUMSQ(H106:H123)/COUNT(H106:H123))</f>
        <v>0.21767896975425777</v>
      </c>
      <c r="F171" s="11">
        <f>COUNT(H106:H123)</f>
        <v>10</v>
      </c>
      <c r="G171" s="16">
        <f>PERCENTILE(I106:I123,0.95)</f>
        <v>0.41237669999989063</v>
      </c>
    </row>
    <row r="172" spans="4:8" x14ac:dyDescent="0.3">
      <c r="D172" s="10" t="s">
        <v>6</v>
      </c>
      <c r="E172" s="20">
        <f>SQRT(SUMSQ(H124:H129)/COUNT(H124:H129))</f>
        <v>0.15064076708590945</v>
      </c>
      <c r="F172" s="11">
        <f>COUNT(H124:H129)</f>
        <v>4</v>
      </c>
      <c r="G172" s="16">
        <f>PERCENTILE(I124:I129,0.95)</f>
        <v>0.22389354999994565</v>
      </c>
    </row>
    <row r="173" spans="4:8" ht="17.25" thickBot="1" x14ac:dyDescent="0.35">
      <c r="D173" s="13" t="s">
        <v>38</v>
      </c>
      <c r="E173" s="21">
        <f>SQRT(SUMSQ(H130:H132)/COUNT(H130:H132))</f>
        <v>0.3501490000001013</v>
      </c>
      <c r="F173" s="14">
        <f>COUNT(H130:H132)</f>
        <v>1</v>
      </c>
      <c r="G173" s="18">
        <f>PERCENTILE(I130:I132,0.95)</f>
        <v>0.3501490000001013</v>
      </c>
    </row>
    <row r="174" spans="4:8" ht="17.25" thickTop="1" x14ac:dyDescent="0.3"/>
    <row r="190" spans="4:11" ht="21" x14ac:dyDescent="0.4">
      <c r="F190" s="5" t="s">
        <v>19</v>
      </c>
    </row>
    <row r="191" spans="4:11" ht="17.25" thickBot="1" x14ac:dyDescent="0.35"/>
    <row r="192" spans="4:11" ht="52.5" thickTop="1" x14ac:dyDescent="0.3">
      <c r="D192" s="22" t="s">
        <v>23</v>
      </c>
      <c r="E192" s="24" t="s">
        <v>31</v>
      </c>
      <c r="F192" s="24" t="s">
        <v>24</v>
      </c>
      <c r="G192" s="23" t="s">
        <v>25</v>
      </c>
      <c r="H192" s="23" t="s">
        <v>26</v>
      </c>
      <c r="I192" s="23" t="s">
        <v>27</v>
      </c>
      <c r="J192" s="29" t="s">
        <v>28</v>
      </c>
      <c r="K192" s="30" t="s">
        <v>29</v>
      </c>
    </row>
    <row r="193" spans="4:11" ht="17.25" thickBot="1" x14ac:dyDescent="0.35">
      <c r="D193" s="27" t="s">
        <v>30</v>
      </c>
      <c r="E193" s="31">
        <f>E166</f>
        <v>0.30789080858428791</v>
      </c>
      <c r="F193" s="31">
        <f>1.96*E193</f>
        <v>0.6034659848252043</v>
      </c>
      <c r="G193" s="31">
        <f>H141</f>
        <v>-9.2250324675326845E-2</v>
      </c>
      <c r="H193" s="31">
        <f>H142</f>
        <v>0.29567207844374882</v>
      </c>
      <c r="I193" s="28">
        <f>SUM(F166:F173)</f>
        <v>154</v>
      </c>
      <c r="J193" s="31">
        <f>H139</f>
        <v>-1.1478380000000925</v>
      </c>
      <c r="K193" s="34">
        <f>H140</f>
        <v>0.62257899999985966</v>
      </c>
    </row>
    <row r="194" spans="4:11" ht="18" thickTop="1" thickBot="1" x14ac:dyDescent="0.35"/>
    <row r="195" spans="4:11" ht="52.5" thickTop="1" x14ac:dyDescent="0.35">
      <c r="D195" s="22" t="s">
        <v>7</v>
      </c>
      <c r="E195" s="23" t="s">
        <v>10</v>
      </c>
      <c r="F195" s="24" t="s">
        <v>20</v>
      </c>
      <c r="G195" s="25" t="s">
        <v>21</v>
      </c>
      <c r="H195" s="26" t="s">
        <v>22</v>
      </c>
    </row>
    <row r="196" spans="4:11" x14ac:dyDescent="0.3">
      <c r="D196" s="10" t="s">
        <v>12</v>
      </c>
      <c r="E196" s="11">
        <f t="shared" ref="E196:E203" si="14">F166</f>
        <v>77</v>
      </c>
      <c r="F196" s="11"/>
      <c r="G196" s="20">
        <f>G166</f>
        <v>0.62457079999990128</v>
      </c>
      <c r="H196" s="12"/>
    </row>
    <row r="197" spans="4:11" x14ac:dyDescent="0.3">
      <c r="D197" s="10" t="s">
        <v>5</v>
      </c>
      <c r="E197" s="11">
        <f t="shared" si="14"/>
        <v>17</v>
      </c>
      <c r="F197" s="20">
        <f>1.96 * E167</f>
        <v>0.3588561254076727</v>
      </c>
      <c r="G197" s="11"/>
      <c r="H197" s="12"/>
    </row>
    <row r="198" spans="4:11" x14ac:dyDescent="0.3">
      <c r="D198" s="10" t="s">
        <v>34</v>
      </c>
      <c r="E198" s="11">
        <f t="shared" si="14"/>
        <v>15</v>
      </c>
      <c r="F198" s="11"/>
      <c r="G198" s="11"/>
      <c r="H198" s="16">
        <f>G168</f>
        <v>1.0638688000000911</v>
      </c>
    </row>
    <row r="199" spans="4:11" x14ac:dyDescent="0.3">
      <c r="D199" s="10" t="s">
        <v>41</v>
      </c>
      <c r="E199" s="11">
        <f t="shared" si="14"/>
        <v>17</v>
      </c>
      <c r="F199" s="11"/>
      <c r="G199" s="11"/>
      <c r="H199" s="16">
        <f>G169</f>
        <v>0.46281819999985585</v>
      </c>
    </row>
    <row r="200" spans="4:11" x14ac:dyDescent="0.3">
      <c r="D200" s="10" t="s">
        <v>36</v>
      </c>
      <c r="E200" s="11">
        <f t="shared" si="14"/>
        <v>13</v>
      </c>
      <c r="F200" s="11"/>
      <c r="G200" s="11"/>
      <c r="H200" s="16">
        <f>G170</f>
        <v>0.53077299999999905</v>
      </c>
    </row>
    <row r="201" spans="4:11" x14ac:dyDescent="0.3">
      <c r="D201" s="10" t="s">
        <v>42</v>
      </c>
      <c r="E201" s="11">
        <f t="shared" si="14"/>
        <v>10</v>
      </c>
      <c r="F201" s="11"/>
      <c r="G201" s="11"/>
      <c r="H201" s="16">
        <f>G171</f>
        <v>0.41237669999989063</v>
      </c>
    </row>
    <row r="202" spans="4:11" x14ac:dyDescent="0.3">
      <c r="D202" s="10" t="s">
        <v>6</v>
      </c>
      <c r="E202" s="11">
        <f t="shared" si="14"/>
        <v>4</v>
      </c>
      <c r="F202" s="11"/>
      <c r="G202" s="11"/>
      <c r="H202" s="16">
        <f t="shared" ref="H202:H203" si="15">G172</f>
        <v>0.22389354999994565</v>
      </c>
    </row>
    <row r="203" spans="4:11" ht="17.25" thickBot="1" x14ac:dyDescent="0.35">
      <c r="D203" s="13" t="s">
        <v>38</v>
      </c>
      <c r="E203" s="14">
        <f t="shared" si="14"/>
        <v>1</v>
      </c>
      <c r="F203" s="14"/>
      <c r="G203" s="14"/>
      <c r="H203" s="18">
        <f t="shared" si="15"/>
        <v>0.3501490000001013</v>
      </c>
    </row>
    <row r="204" spans="4:11" ht="17.25" thickTop="1" x14ac:dyDescent="0.3"/>
  </sheetData>
  <sortState ref="A8:U132">
    <sortCondition ref="B8:B132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100% RMSE Calculations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Asbeck, Thomas A</dc:creator>
  <cp:lastModifiedBy>admin</cp:lastModifiedBy>
  <dcterms:created xsi:type="dcterms:W3CDTF">2012-06-13T13:08:34Z</dcterms:created>
  <dcterms:modified xsi:type="dcterms:W3CDTF">2015-07-23T15:04:22Z</dcterms:modified>
</cp:coreProperties>
</file>