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Lidar04\312020335_AGRC_So_Utah_Lidar\16_Reports\"/>
    </mc:Choice>
  </mc:AlternateContent>
  <bookViews>
    <workbookView xWindow="0" yWindow="0" windowWidth="28800" windowHeight="14220"/>
  </bookViews>
  <sheets>
    <sheet name="Report" sheetId="5" r:id="rId1"/>
    <sheet name="Coordinates" sheetId="1" r:id="rId2"/>
    <sheet name="Non-vegetated" sheetId="3" r:id="rId3"/>
    <sheet name="Vegetated" sheetId="4" r:id="rId4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4" l="1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P3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W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3" i="1"/>
  <c r="H4" i="1"/>
  <c r="H5" i="1"/>
  <c r="H6" i="1"/>
  <c r="H7" i="1"/>
  <c r="H8" i="1"/>
  <c r="H9" i="1"/>
  <c r="H10" i="1"/>
  <c r="H11" i="1"/>
  <c r="H3" i="1"/>
  <c r="E16" i="5" l="1"/>
  <c r="C17" i="5"/>
  <c r="C15" i="5"/>
  <c r="B17" i="5"/>
  <c r="B15" i="5"/>
  <c r="G7" i="5"/>
  <c r="B9" i="5"/>
  <c r="E17" i="5" l="1"/>
  <c r="H7" i="5"/>
  <c r="B7" i="5" l="1"/>
  <c r="D3" i="5"/>
  <c r="I7" i="5"/>
  <c r="C3" i="5" s="1"/>
  <c r="B3" i="5"/>
  <c r="C16" i="5"/>
  <c r="C13" i="5"/>
  <c r="D13" i="5" s="1"/>
  <c r="D15" i="5"/>
  <c r="C14" i="5"/>
  <c r="D14" i="5" s="1"/>
  <c r="B16" i="5"/>
  <c r="B14" i="5"/>
  <c r="B13" i="5"/>
  <c r="F7" i="5"/>
  <c r="E7" i="5"/>
  <c r="D7" i="5"/>
  <c r="C7" i="5"/>
  <c r="D9" i="5"/>
  <c r="AB1" i="4" l="1"/>
</calcChain>
</file>

<file path=xl/sharedStrings.xml><?xml version="1.0" encoding="utf-8"?>
<sst xmlns="http://schemas.openxmlformats.org/spreadsheetml/2006/main" count="801" uniqueCount="149">
  <si>
    <t>PointID</t>
  </si>
  <si>
    <t>Easting</t>
  </si>
  <si>
    <t>Northing</t>
  </si>
  <si>
    <t>KnownZ</t>
  </si>
  <si>
    <t>LaserZ</t>
  </si>
  <si>
    <t>Description</t>
  </si>
  <si>
    <t>DeltaZ</t>
  </si>
  <si>
    <t>Control Points</t>
  </si>
  <si>
    <t>ABS</t>
  </si>
  <si>
    <t>Non-vegetated Vertical Accuracy (NVA) Check Point Assessment (Point Cloud)</t>
  </si>
  <si>
    <t>Non-vegetated Vertical Accuracy (NVA) Check Point Assessment (Bare-Earth)</t>
  </si>
  <si>
    <t>Non-vegetated Vertical Accuracy (NVA) Check Point Assessment (DEM)</t>
  </si>
  <si>
    <t>DEMZ</t>
  </si>
  <si>
    <t>Vegetated Vertical Accuracy (VVA) Check Point Assessment (Bare Earth)</t>
  </si>
  <si>
    <t>5% Outlier Cutoff</t>
  </si>
  <si>
    <t>Category</t>
  </si>
  <si>
    <t># of Points</t>
  </si>
  <si>
    <t>Min</t>
  </si>
  <si>
    <t>Max</t>
  </si>
  <si>
    <t>Mean</t>
  </si>
  <si>
    <t>Median</t>
  </si>
  <si>
    <t xml:space="preserve">Skew </t>
  </si>
  <si>
    <t>Std Dev</t>
  </si>
  <si>
    <t>RMSEz</t>
  </si>
  <si>
    <t>FVA ― Fundamental Vertical Accuracy  (RMSEz x 1.9600)</t>
  </si>
  <si>
    <t>CVA ― Consolidated Vertical Accuracy (95th Percentile)</t>
  </si>
  <si>
    <t>Total # of  Check Points</t>
  </si>
  <si>
    <t>5% Outliers</t>
  </si>
  <si>
    <t>Broad Land Cover Type</t>
  </si>
  <si>
    <t>95% Confidence Level</t>
  </si>
  <si>
    <t>95th Percentile</t>
  </si>
  <si>
    <t>NVA of Point Cloud</t>
  </si>
  <si>
    <t>NVA of Bare Earth</t>
  </si>
  <si>
    <t>NVA of DEM</t>
  </si>
  <si>
    <t>VVA of Bare Earth</t>
  </si>
  <si>
    <t>Non-vegetated Vertical Accuracy (NVA) and Vegetated Vertical Accuracy (VVA)</t>
  </si>
  <si>
    <t>Control Point Error Statistics</t>
  </si>
  <si>
    <t>Vertical Accuracy Assessment of Control Points</t>
  </si>
  <si>
    <t>Vegetated Vertical Accuracy (VVA) Check Point Assessment (DEM)</t>
  </si>
  <si>
    <t>VVA of DEM</t>
  </si>
  <si>
    <t>Check Points</t>
  </si>
  <si>
    <t>CE2001</t>
  </si>
  <si>
    <t>CE2002</t>
  </si>
  <si>
    <t>CE2003</t>
  </si>
  <si>
    <t>CE2004</t>
  </si>
  <si>
    <t>CE2005</t>
  </si>
  <si>
    <t>CE2007</t>
  </si>
  <si>
    <t>CW2003</t>
  </si>
  <si>
    <t>CW2007</t>
  </si>
  <si>
    <t>CW2008</t>
  </si>
  <si>
    <t>Control Point</t>
  </si>
  <si>
    <t>CEN001-1</t>
  </si>
  <si>
    <t>CEN001-2</t>
  </si>
  <si>
    <t>CEN001-3</t>
  </si>
  <si>
    <t>CEN001-4</t>
  </si>
  <si>
    <t>CEN001-5</t>
  </si>
  <si>
    <t>CEN002-1</t>
  </si>
  <si>
    <t>CEN002-2</t>
  </si>
  <si>
    <t>CEN002-3</t>
  </si>
  <si>
    <t>CEN002-4</t>
  </si>
  <si>
    <t>CEN002-5</t>
  </si>
  <si>
    <t>CEN003-1</t>
  </si>
  <si>
    <t>CEN003-2</t>
  </si>
  <si>
    <t>CEN003-3</t>
  </si>
  <si>
    <t>CEN003-4</t>
  </si>
  <si>
    <t>CEN003-5</t>
  </si>
  <si>
    <t>CEN004-1</t>
  </si>
  <si>
    <t>CEN004-2</t>
  </si>
  <si>
    <t>CEN004-3</t>
  </si>
  <si>
    <t>CEN004-4</t>
  </si>
  <si>
    <t>CEN004-5</t>
  </si>
  <si>
    <t>CEN005-1</t>
  </si>
  <si>
    <t>CEN005-2</t>
  </si>
  <si>
    <t>CEN005-3</t>
  </si>
  <si>
    <t>CEN005-4</t>
  </si>
  <si>
    <t>CEN005-5</t>
  </si>
  <si>
    <t>CEN006-1</t>
  </si>
  <si>
    <t>CEN006-2</t>
  </si>
  <si>
    <t>CEN006-3</t>
  </si>
  <si>
    <t>CEN006-4</t>
  </si>
  <si>
    <t>CEN006-5</t>
  </si>
  <si>
    <t>CEN007-1</t>
  </si>
  <si>
    <t>CEN007-2</t>
  </si>
  <si>
    <t>CEN007-3</t>
  </si>
  <si>
    <t>CEN007-4</t>
  </si>
  <si>
    <t>CEN007-5</t>
  </si>
  <si>
    <t>CEN008-1</t>
  </si>
  <si>
    <t>CEN008-2</t>
  </si>
  <si>
    <t>CEN008-3</t>
  </si>
  <si>
    <t>CEN008-4</t>
  </si>
  <si>
    <t>CEN008-5</t>
  </si>
  <si>
    <t>CEN009-1</t>
  </si>
  <si>
    <t>CEN009-2</t>
  </si>
  <si>
    <t>CEN009-3</t>
  </si>
  <si>
    <t>CEN009-4</t>
  </si>
  <si>
    <t>CEN009-5</t>
  </si>
  <si>
    <t>CWN001-1</t>
  </si>
  <si>
    <t>CWN001-2</t>
  </si>
  <si>
    <t>CWN001-3</t>
  </si>
  <si>
    <t>CWN001-4</t>
  </si>
  <si>
    <t>CWN001-5</t>
  </si>
  <si>
    <t>CWN002-1</t>
  </si>
  <si>
    <t>CWN002-2</t>
  </si>
  <si>
    <t>CWN002-3</t>
  </si>
  <si>
    <t>CWN002-4</t>
  </si>
  <si>
    <t>CWN002-5</t>
  </si>
  <si>
    <t>Non-vegetated</t>
  </si>
  <si>
    <t>CEV001-1</t>
  </si>
  <si>
    <t>CEV001-2</t>
  </si>
  <si>
    <t>CEV001-3</t>
  </si>
  <si>
    <t>CEV001-4</t>
  </si>
  <si>
    <t>CEV001-5</t>
  </si>
  <si>
    <t>CEV002-1</t>
  </si>
  <si>
    <t>CEV002-2</t>
  </si>
  <si>
    <t>CEV002-3</t>
  </si>
  <si>
    <t>CEV002-4</t>
  </si>
  <si>
    <t>CEV002-5</t>
  </si>
  <si>
    <t>CEV003-1</t>
  </si>
  <si>
    <t>CEV003-2</t>
  </si>
  <si>
    <t>CEV003-3</t>
  </si>
  <si>
    <t>CEV003-4</t>
  </si>
  <si>
    <t>CEV003-5</t>
  </si>
  <si>
    <t>CEV004-1</t>
  </si>
  <si>
    <t>CEV004-2</t>
  </si>
  <si>
    <t>CEV004-3</t>
  </si>
  <si>
    <t>CEV004-4</t>
  </si>
  <si>
    <t>CEV004-5</t>
  </si>
  <si>
    <t>CEV005-1</t>
  </si>
  <si>
    <t>CEV005-2</t>
  </si>
  <si>
    <t>CEV005-3</t>
  </si>
  <si>
    <t>CEV005-4</t>
  </si>
  <si>
    <t>CEV005-5</t>
  </si>
  <si>
    <t>CEV006-1</t>
  </si>
  <si>
    <t>CEV006-2</t>
  </si>
  <si>
    <t>CEV006-3</t>
  </si>
  <si>
    <t>CEV006-4</t>
  </si>
  <si>
    <t>CEV006-5</t>
  </si>
  <si>
    <t>CEV007-1</t>
  </si>
  <si>
    <t>CEV007-2</t>
  </si>
  <si>
    <t>CEV007-3</t>
  </si>
  <si>
    <t>CEV007-4</t>
  </si>
  <si>
    <t>CEV007-5</t>
  </si>
  <si>
    <t>CWV004-1</t>
  </si>
  <si>
    <t>CWV004-2</t>
  </si>
  <si>
    <t>CWV004-3</t>
  </si>
  <si>
    <t>CWV004-4</t>
  </si>
  <si>
    <t>CWV004-5</t>
  </si>
  <si>
    <t>Vegetated</t>
  </si>
  <si>
    <t>Vegetated Vertical Accuracy (VVA) 5% Outliers &gt; 95th Percentile (0.216m)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</si>
</sst>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</font>
    <font>
      <sz val="11"/>
      <name val="Times New Roman"/>
    </font>
    <font>
      <sz val="11"/>
      <color indexed="8"/>
      <name val="Times New Roman"/>
    </font>
    <font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2" fillId="0" borderId="0" xfId="0" applyNumberFormat="1" applyFont="1"/>
    <xf numFmtId="0" fontId="4" fillId="0" borderId="0" xfId="0" applyFont="1" applyAlignment="1">
      <alignment horizontal="center" vertical="center"/>
    </xf>
    <xf numFmtId="0" fontId="7" fillId="0" borderId="0" xfId="0" applyFont="1"/>
    <xf numFmtId="0" fontId="4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0" fillId="0" borderId="0" xfId="0"/>
    <xf numFmtId="0" fontId="1" fillId="4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7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Times New Roman"/>
        <scheme val="none"/>
      </font>
      <fill>
        <patternFill patternType="solid">
          <fgColor indexed="64"/>
          <bgColor theme="4" tint="-0.49998474074526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41E42"/>
      <color rgb="FFF1C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2:G57" totalsRowShown="0" headerRowDxfId="75" dataDxfId="73" headerRowBorderDxfId="74" tableBorderDxfId="72" totalsRowBorderDxfId="71">
  <autoFilter ref="A2:G5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ref="A3:G17">
    <sortCondition ref="F3"/>
  </sortState>
  <tableColumns count="7">
    <tableColumn id="1" name="PointID" dataDxfId="70"/>
    <tableColumn id="2" name="Easting" dataDxfId="69"/>
    <tableColumn id="3" name="Northing" dataDxfId="68"/>
    <tableColumn id="4" name="KnownZ" dataDxfId="67"/>
    <tableColumn id="5" name="LaserZ" dataDxfId="66"/>
    <tableColumn id="6" name="Description" dataDxfId="65"/>
    <tableColumn id="7" name="DeltaZ" dataDxfId="64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I2:O57" totalsRowShown="0" headerRowDxfId="63" dataDxfId="61" headerRowBorderDxfId="62" tableBorderDxfId="60" totalsRowBorderDxfId="59">
  <autoFilter ref="I2:O5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ointID" dataDxfId="58"/>
    <tableColumn id="2" name="Easting" dataDxfId="57"/>
    <tableColumn id="3" name="Northing" dataDxfId="56"/>
    <tableColumn id="4" name="KnownZ" dataDxfId="55"/>
    <tableColumn id="5" name="LaserZ" dataDxfId="54"/>
    <tableColumn id="6" name="Description" dataDxfId="53"/>
    <tableColumn id="7" name="DeltaZ" dataDxfId="52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3" name="Table212" displayName="Table212" ref="Q2:W57" totalsRowShown="0" headerRowDxfId="51" dataDxfId="49" headerRowBorderDxfId="50" tableBorderDxfId="48" totalsRowBorderDxfId="47">
  <autoFilter ref="Q2:W5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ointID" dataDxfId="46"/>
    <tableColumn id="2" name="Easting" dataDxfId="45"/>
    <tableColumn id="3" name="Northing" dataDxfId="44"/>
    <tableColumn id="4" name="KnownZ" dataDxfId="43"/>
    <tableColumn id="5" name="DEMZ" dataDxfId="42"/>
    <tableColumn id="6" name="Description" dataDxfId="41"/>
    <tableColumn id="7" name="DeltaZ" dataDxfId="2">
      <calculatedColumnFormula>Table212[[#This Row],[DEMZ]]-Table212[[#This Row],[KnownZ]]</calculatedColumnFormula>
    </tableColumn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4" name="Table3" displayName="Table3" ref="A2:H42" totalsRowShown="0" headerRowDxfId="40" dataDxfId="38" headerRowBorderDxfId="39" tableBorderDxfId="37" totalsRowBorderDxfId="36">
  <autoFilter ref="A2:H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sortState ref="A3:H39">
    <sortCondition ref="A2"/>
  </sortState>
  <tableColumns count="8">
    <tableColumn id="1" name="PointID" dataDxfId="35"/>
    <tableColumn id="2" name="Easting" dataDxfId="34"/>
    <tableColumn id="3" name="Northing" dataDxfId="33"/>
    <tableColumn id="4" name="KnownZ" dataDxfId="32"/>
    <tableColumn id="5" name="LaserZ" dataDxfId="31"/>
    <tableColumn id="6" name="Description" dataDxfId="30"/>
    <tableColumn id="7" name="DeltaZ" dataDxfId="29"/>
    <tableColumn id="8" name="ABS" dataDxfId="5">
      <calculatedColumnFormula>ABS(Table3[[#This Row],[DeltaZ]])</calculatedColumnFormula>
    </tableColumn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id="5" name="Table7" displayName="Table7" ref="S2:Y32" totalsRowShown="0" headerRowDxfId="28" dataDxfId="26" headerRowBorderDxfId="27" tableBorderDxfId="25" totalsRowBorderDxfId="24">
  <autoFilter ref="S2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ref="S3:Y23">
    <sortCondition ref="S3"/>
  </sortState>
  <tableColumns count="7">
    <tableColumn id="1" name="PointID" dataDxfId="23"/>
    <tableColumn id="2" name="Easting" dataDxfId="22"/>
    <tableColumn id="3" name="Northing" dataDxfId="21"/>
    <tableColumn id="4" name="KnownZ" dataDxfId="20"/>
    <tableColumn id="5" name="LaserZ" dataDxfId="19"/>
    <tableColumn id="6" name="Description" dataDxfId="18"/>
    <tableColumn id="7" name="DeltaZ" dataDxfId="17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id="6" name="Table37" displayName="Table37" ref="J2:Q42" totalsRowShown="0" headerRowDxfId="16" dataDxfId="14" headerRowBorderDxfId="15" tableBorderDxfId="13" totalsRowBorderDxfId="12">
  <sortState ref="J3:Q39">
    <sortCondition ref="J2"/>
  </sortState>
  <tableColumns count="8">
    <tableColumn id="1" name="PointID" dataDxfId="11"/>
    <tableColumn id="2" name="Easting" dataDxfId="10"/>
    <tableColumn id="3" name="Northing" dataDxfId="9"/>
    <tableColumn id="4" name="KnownZ" dataDxfId="8"/>
    <tableColumn id="5" name="DEMZ" dataDxfId="7"/>
    <tableColumn id="6" name="Description" dataDxfId="6"/>
    <tableColumn id="7" name="DeltaZ" dataDxfId="1">
      <calculatedColumnFormula>Table37[[#This Row],[DEMZ]]-Table37[[#This Row],[KnownZ]]</calculatedColumnFormula>
    </tableColumn>
    <tableColumn id="8" name="ABS" dataDxfId="0">
      <calculatedColumnFormula>ABS(Table37[[#This Row],[DeltaZ]])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A18" sqref="A18"/>
    </sheetView>
  </sheetViews>
  <sheetFormatPr defaultRowHeight="15" x14ac:dyDescent="0.25"/>
  <cols>
    <col min="1" max="1" width="24.140625" style="1" bestFit="1" customWidth="1"/>
    <col min="2" max="2" width="10.85546875" style="1" bestFit="1" customWidth="1"/>
    <col min="3" max="3" width="20.42578125" style="1" bestFit="1" customWidth="1"/>
    <col min="4" max="4" width="23" style="1" bestFit="1" customWidth="1"/>
    <col min="5" max="5" width="15.42578125" style="1" bestFit="1" customWidth="1"/>
    <col min="6" max="6" width="8.140625" style="1" bestFit="1" customWidth="1"/>
    <col min="7" max="7" width="6.5703125" style="1" bestFit="1" customWidth="1"/>
    <col min="8" max="8" width="8.42578125" style="1" bestFit="1" customWidth="1"/>
    <col min="9" max="9" width="8.140625" style="1" bestFit="1" customWidth="1"/>
    <col min="10" max="10" width="18.42578125" style="1" bestFit="1" customWidth="1"/>
    <col min="11" max="11" width="17.7109375" style="1" bestFit="1" customWidth="1"/>
    <col min="12" max="12" width="8.28515625" style="1" bestFit="1" customWidth="1"/>
    <col min="13" max="13" width="8.140625" style="1" bestFit="1" customWidth="1"/>
    <col min="14" max="14" width="9.42578125" style="1" bestFit="1" customWidth="1"/>
    <col min="15" max="15" width="8.42578125" style="1" bestFit="1" customWidth="1"/>
    <col min="16" max="16" width="8.28515625" style="1" bestFit="1" customWidth="1"/>
    <col min="17" max="16384" width="9.140625" style="1"/>
  </cols>
  <sheetData>
    <row r="1" spans="1:9" x14ac:dyDescent="0.25">
      <c r="A1" s="34" t="s">
        <v>37</v>
      </c>
      <c r="B1" s="35"/>
      <c r="C1" s="35"/>
      <c r="D1" s="36"/>
    </row>
    <row r="2" spans="1:9" ht="42.75" x14ac:dyDescent="0.25">
      <c r="A2" s="2" t="s">
        <v>15</v>
      </c>
      <c r="B2" s="2" t="s">
        <v>16</v>
      </c>
      <c r="C2" s="11" t="s">
        <v>24</v>
      </c>
      <c r="D2" s="11" t="s">
        <v>25</v>
      </c>
    </row>
    <row r="3" spans="1:9" ht="15" customHeight="1" x14ac:dyDescent="0.25">
      <c r="A3" s="6" t="s">
        <v>7</v>
      </c>
      <c r="B3" s="10">
        <f>COUNT(Coordinates!G:G)</f>
        <v>9</v>
      </c>
      <c r="C3" s="8">
        <f>I7*1.96</f>
        <v>7.9559262607610107E-2</v>
      </c>
      <c r="D3" s="8">
        <f>_xlfn.PERCENTILE.INC(Coordinates!H:H,0.95)</f>
        <v>7.1799999999999975E-2</v>
      </c>
    </row>
    <row r="5" spans="1:9" x14ac:dyDescent="0.25">
      <c r="A5" s="33" t="s">
        <v>36</v>
      </c>
      <c r="B5" s="33"/>
      <c r="C5" s="33"/>
      <c r="D5" s="33"/>
      <c r="E5" s="33"/>
      <c r="F5" s="33"/>
      <c r="G5" s="33"/>
      <c r="H5" s="33"/>
      <c r="I5" s="33"/>
    </row>
    <row r="6" spans="1:9" x14ac:dyDescent="0.25">
      <c r="A6" s="2" t="s">
        <v>15</v>
      </c>
      <c r="B6" s="2" t="s">
        <v>16</v>
      </c>
      <c r="C6" s="2" t="s">
        <v>17</v>
      </c>
      <c r="D6" s="2" t="s">
        <v>18</v>
      </c>
      <c r="E6" s="2" t="s">
        <v>19</v>
      </c>
      <c r="F6" s="2" t="s">
        <v>20</v>
      </c>
      <c r="G6" s="2" t="s">
        <v>21</v>
      </c>
      <c r="H6" s="2" t="s">
        <v>22</v>
      </c>
      <c r="I6" s="2" t="s">
        <v>23</v>
      </c>
    </row>
    <row r="7" spans="1:9" x14ac:dyDescent="0.25">
      <c r="A7" s="6" t="s">
        <v>7</v>
      </c>
      <c r="B7" s="10">
        <f>COUNT(Coordinates!G:G)</f>
        <v>9</v>
      </c>
      <c r="C7" s="8">
        <f>MIN(Coordinates!G:G)</f>
        <v>-9.2999999999999999E-2</v>
      </c>
      <c r="D7" s="8">
        <f>MAX(Coordinates!G:G)</f>
        <v>0.04</v>
      </c>
      <c r="E7" s="8">
        <f>AVERAGE(Coordinates!G:G)</f>
        <v>-3.8888888888888883E-3</v>
      </c>
      <c r="F7" s="8">
        <f>MEDIAN(Coordinates!G:G)</f>
        <v>6.0000000000000001E-3</v>
      </c>
      <c r="G7" s="8">
        <f>SKEW(Coordinates!G:G)</f>
        <v>-1.215274961387157</v>
      </c>
      <c r="H7" s="8">
        <f>_xlfn.STDEV.S(Coordinates!G:G)</f>
        <v>4.2855701033947764E-2</v>
      </c>
      <c r="I7" s="8">
        <f>SQRT(SUMSQ(Coordinates!G:G)/COUNT(Coordinates!G:G))</f>
        <v>4.059146051408679E-2</v>
      </c>
    </row>
    <row r="9" spans="1:9" x14ac:dyDescent="0.25">
      <c r="A9" s="2" t="s">
        <v>26</v>
      </c>
      <c r="B9" s="10">
        <f>COUNT(Coordinates!P:P)</f>
        <v>95</v>
      </c>
      <c r="C9" s="2" t="s">
        <v>27</v>
      </c>
      <c r="D9" s="10">
        <f>COUNT(Vegetated!Y:Y)</f>
        <v>2</v>
      </c>
      <c r="E9"/>
      <c r="F9"/>
    </row>
    <row r="10" spans="1:9" x14ac:dyDescent="0.25">
      <c r="A10"/>
      <c r="B10"/>
      <c r="C10"/>
      <c r="D10"/>
      <c r="E10"/>
      <c r="F10"/>
    </row>
    <row r="11" spans="1:9" x14ac:dyDescent="0.25">
      <c r="A11" s="33" t="s">
        <v>35</v>
      </c>
      <c r="B11" s="33"/>
      <c r="C11" s="33"/>
      <c r="D11" s="33"/>
      <c r="E11" s="33"/>
      <c r="F11"/>
    </row>
    <row r="12" spans="1:9" x14ac:dyDescent="0.25">
      <c r="A12" s="2" t="s">
        <v>28</v>
      </c>
      <c r="B12" s="2" t="s">
        <v>16</v>
      </c>
      <c r="C12" s="2" t="s">
        <v>23</v>
      </c>
      <c r="D12" s="2" t="s">
        <v>29</v>
      </c>
      <c r="E12" s="2" t="s">
        <v>30</v>
      </c>
      <c r="F12"/>
    </row>
    <row r="13" spans="1:9" x14ac:dyDescent="0.25">
      <c r="A13" s="3" t="s">
        <v>31</v>
      </c>
      <c r="B13" s="4">
        <f>COUNT('Non-vegetated'!G:G)</f>
        <v>55</v>
      </c>
      <c r="C13" s="5">
        <f>SQRT(SUMSQ('Non-vegetated'!G:G)/COUNT('Non-vegetated'!G:G))</f>
        <v>5.1204580760993351E-2</v>
      </c>
      <c r="D13" s="5">
        <f>C13*1.96</f>
        <v>0.10036097829154697</v>
      </c>
      <c r="E13" s="5"/>
      <c r="F13"/>
    </row>
    <row r="14" spans="1:9" x14ac:dyDescent="0.25">
      <c r="A14" s="6" t="s">
        <v>32</v>
      </c>
      <c r="B14" s="7">
        <f>COUNT('Non-vegetated'!O:O)</f>
        <v>55</v>
      </c>
      <c r="C14" s="8">
        <f>SQRT(SUMSQ('Non-vegetated'!O:O)/COUNT('Non-vegetated'!O:O))</f>
        <v>5.0720087467661885E-2</v>
      </c>
      <c r="D14" s="9">
        <f t="shared" ref="D14:D15" si="0">C14*1.96</f>
        <v>9.9411371436617296E-2</v>
      </c>
      <c r="E14" s="8"/>
      <c r="F14"/>
    </row>
    <row r="15" spans="1:9" ht="15" customHeight="1" x14ac:dyDescent="0.25">
      <c r="A15" s="3" t="s">
        <v>33</v>
      </c>
      <c r="B15" s="4">
        <f>COUNT('Non-vegetated'!W:W)</f>
        <v>55</v>
      </c>
      <c r="C15" s="5">
        <f>SQRT(SUMSQ('Non-vegetated'!W:W)/COUNT('Non-vegetated'!W:W))</f>
        <v>4.9529421926420548E-2</v>
      </c>
      <c r="D15" s="5">
        <f t="shared" si="0"/>
        <v>9.707766697578428E-2</v>
      </c>
      <c r="E15" s="5"/>
      <c r="F15"/>
    </row>
    <row r="16" spans="1:9" ht="15" customHeight="1" x14ac:dyDescent="0.25">
      <c r="A16" s="6" t="s">
        <v>34</v>
      </c>
      <c r="B16" s="7">
        <f>COUNT(Vegetated!G:G)</f>
        <v>40</v>
      </c>
      <c r="C16" s="8">
        <f>SQRT(SUMSQ(Vegetated!G:G)/COUNT(Vegetated!G:G))</f>
        <v>0.10447152722153535</v>
      </c>
      <c r="D16" s="9"/>
      <c r="E16" s="8">
        <f>_xlfn.PERCENTILE.INC(Vegetated!H:H,0.95)</f>
        <v>0.21639999999999998</v>
      </c>
      <c r="F16"/>
    </row>
    <row r="17" spans="1:16" x14ac:dyDescent="0.25">
      <c r="A17" s="3" t="s">
        <v>39</v>
      </c>
      <c r="B17" s="4">
        <f>COUNT(Vegetated!P:P)</f>
        <v>40</v>
      </c>
      <c r="C17" s="5">
        <f>SQRT(SUMSQ(Vegetated!P:P)/COUNT(Vegetated!P:P))</f>
        <v>9.5900078206438574E-2</v>
      </c>
      <c r="D17" s="5"/>
      <c r="E17" s="5">
        <f>_xlfn.PERCENTILE.INC(Vegetated!Q:Q,0.95)</f>
        <v>0.21550000000014505</v>
      </c>
      <c r="F17"/>
    </row>
    <row r="18" spans="1:16" x14ac:dyDescent="0.25">
      <c r="A18"/>
      <c r="B18"/>
      <c r="C18"/>
      <c r="D18"/>
      <c r="E18"/>
      <c r="F18"/>
    </row>
    <row r="19" spans="1:16" x14ac:dyDescent="0.25">
      <c r="A19"/>
      <c r="B19"/>
      <c r="C19"/>
      <c r="D19"/>
      <c r="E19"/>
      <c r="F19"/>
      <c r="H19" s="37"/>
      <c r="I19" s="37"/>
      <c r="J19" s="37"/>
      <c r="K19" s="37"/>
      <c r="L19" s="37"/>
      <c r="M19" s="37"/>
      <c r="N19" s="37"/>
      <c r="O19" s="37"/>
      <c r="P19" s="37"/>
    </row>
    <row r="20" spans="1:16" x14ac:dyDescent="0.25">
      <c r="A20"/>
      <c r="B20"/>
      <c r="C20"/>
      <c r="D20"/>
      <c r="E20"/>
      <c r="F20"/>
      <c r="H20"/>
      <c r="I20"/>
      <c r="J20"/>
      <c r="K20"/>
      <c r="L20"/>
      <c r="M20"/>
      <c r="N20"/>
      <c r="O20"/>
      <c r="P20"/>
    </row>
    <row r="21" spans="1:16" x14ac:dyDescent="0.25">
      <c r="A21"/>
      <c r="B21"/>
      <c r="C21"/>
      <c r="D21"/>
      <c r="E21"/>
      <c r="F21"/>
      <c r="H21"/>
      <c r="I21"/>
      <c r="J21"/>
      <c r="K21"/>
      <c r="L21"/>
      <c r="M21"/>
      <c r="N21"/>
      <c r="O21"/>
      <c r="P21"/>
    </row>
    <row r="22" spans="1:16" x14ac:dyDescent="0.25">
      <c r="A22"/>
      <c r="B22"/>
      <c r="C22"/>
      <c r="D22"/>
      <c r="E22"/>
      <c r="F22"/>
      <c r="H22"/>
      <c r="I22"/>
      <c r="J22"/>
      <c r="K22"/>
      <c r="L22"/>
      <c r="M22"/>
      <c r="N22"/>
      <c r="O22"/>
      <c r="P22"/>
    </row>
    <row r="23" spans="1:16" x14ac:dyDescent="0.25">
      <c r="F23"/>
      <c r="H23"/>
      <c r="I23"/>
      <c r="J23"/>
      <c r="K23"/>
      <c r="L23"/>
      <c r="M23"/>
      <c r="N23"/>
      <c r="O23"/>
      <c r="P23"/>
    </row>
    <row r="24" spans="1:16" ht="15" customHeight="1" x14ac:dyDescent="0.25">
      <c r="F24"/>
      <c r="H24"/>
      <c r="I24"/>
      <c r="J24"/>
      <c r="K24"/>
      <c r="L24"/>
      <c r="M24"/>
      <c r="N24"/>
      <c r="O24"/>
      <c r="P24"/>
    </row>
    <row r="25" spans="1:16" x14ac:dyDescent="0.25">
      <c r="F25"/>
      <c r="H25"/>
      <c r="I25"/>
      <c r="J25"/>
      <c r="K25"/>
      <c r="L25"/>
      <c r="M25"/>
      <c r="N25"/>
      <c r="O25"/>
      <c r="P25"/>
    </row>
    <row r="26" spans="1:16" x14ac:dyDescent="0.25">
      <c r="H26"/>
      <c r="I26"/>
      <c r="J26"/>
      <c r="K26"/>
      <c r="L26"/>
      <c r="M26"/>
      <c r="N26"/>
      <c r="O26"/>
      <c r="P26"/>
    </row>
  </sheetData>
  <mergeCells count="4">
    <mergeCell ref="A5:I5"/>
    <mergeCell ref="A1:D1"/>
    <mergeCell ref="H19:P19"/>
    <mergeCell ref="A11:E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workbookViewId="0">
      <selection activeCell="A12" sqref="A12"/>
    </sheetView>
  </sheetViews>
  <sheetFormatPr defaultRowHeight="15" x14ac:dyDescent="0.25"/>
  <cols>
    <col min="1" max="1" width="8.42578125" style="1" bestFit="1" customWidth="1"/>
    <col min="2" max="2" width="10.5703125" style="13" bestFit="1" customWidth="1"/>
    <col min="3" max="3" width="11.5703125" style="13" bestFit="1" customWidth="1"/>
    <col min="4" max="4" width="8.85546875" style="13" bestFit="1" customWidth="1"/>
    <col min="5" max="5" width="8.5703125" style="13" bestFit="1" customWidth="1"/>
    <col min="6" max="6" width="12" style="1" bestFit="1" customWidth="1"/>
    <col min="7" max="7" width="7.28515625" style="13" bestFit="1" customWidth="1"/>
    <col min="8" max="8" width="5.5703125" style="13" bestFit="1" customWidth="1"/>
    <col min="9" max="9" width="2.7109375" style="1" customWidth="1"/>
    <col min="10" max="10" width="10.7109375" style="1" bestFit="1" customWidth="1"/>
    <col min="11" max="11" width="10.5703125" style="13" bestFit="1" customWidth="1"/>
    <col min="12" max="12" width="11.5703125" style="13" bestFit="1" customWidth="1"/>
    <col min="13" max="13" width="8.85546875" style="13" bestFit="1" customWidth="1"/>
    <col min="14" max="14" width="8.5703125" style="13" bestFit="1" customWidth="1"/>
    <col min="15" max="15" width="13.5703125" style="1" bestFit="1" customWidth="1"/>
    <col min="16" max="16" width="7.28515625" style="13" bestFit="1" customWidth="1"/>
    <col min="17" max="17" width="5.5703125" style="13" bestFit="1" customWidth="1"/>
    <col min="18" max="16384" width="9.140625" style="1"/>
  </cols>
  <sheetData>
    <row r="1" spans="1:17" x14ac:dyDescent="0.25">
      <c r="A1" s="33" t="s">
        <v>7</v>
      </c>
      <c r="B1" s="33"/>
      <c r="C1" s="33"/>
      <c r="D1" s="33"/>
      <c r="E1" s="33"/>
      <c r="F1" s="33"/>
      <c r="G1" s="33"/>
      <c r="H1" s="33"/>
      <c r="J1" s="34" t="s">
        <v>40</v>
      </c>
      <c r="K1" s="35"/>
      <c r="L1" s="35"/>
      <c r="M1" s="35"/>
      <c r="N1" s="35"/>
      <c r="O1" s="35"/>
      <c r="P1" s="35"/>
      <c r="Q1" s="36"/>
    </row>
    <row r="2" spans="1:17" x14ac:dyDescent="0.25">
      <c r="A2" s="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2" t="s">
        <v>5</v>
      </c>
      <c r="G2" s="12" t="s">
        <v>6</v>
      </c>
      <c r="H2" s="12" t="s">
        <v>8</v>
      </c>
      <c r="J2" s="2" t="s">
        <v>0</v>
      </c>
      <c r="K2" s="12" t="s">
        <v>1</v>
      </c>
      <c r="L2" s="12" t="s">
        <v>2</v>
      </c>
      <c r="M2" s="12" t="s">
        <v>3</v>
      </c>
      <c r="N2" s="12" t="s">
        <v>4</v>
      </c>
      <c r="O2" s="2" t="s">
        <v>5</v>
      </c>
      <c r="P2" s="12" t="s">
        <v>6</v>
      </c>
      <c r="Q2" s="12" t="s">
        <v>8</v>
      </c>
    </row>
    <row r="3" spans="1:17" x14ac:dyDescent="0.25">
      <c r="A3" s="1" t="s">
        <v>41</v>
      </c>
      <c r="B3" s="13">
        <v>303352.74599999998</v>
      </c>
      <c r="C3" s="13">
        <v>4150657.6290000002</v>
      </c>
      <c r="D3" s="13">
        <v>1570.163</v>
      </c>
      <c r="E3" s="13">
        <v>1570.203</v>
      </c>
      <c r="F3" s="1" t="s">
        <v>50</v>
      </c>
      <c r="G3" s="13">
        <v>0.04</v>
      </c>
      <c r="H3" s="13">
        <f>ABS(G3)</f>
        <v>0.04</v>
      </c>
      <c r="J3" s="1" t="s">
        <v>51</v>
      </c>
      <c r="K3" s="13">
        <v>301052.58299999998</v>
      </c>
      <c r="L3" s="13">
        <v>4168395.5860000001</v>
      </c>
      <c r="M3" s="13">
        <v>1736.0540000000001</v>
      </c>
      <c r="N3" s="13">
        <v>1735.998</v>
      </c>
      <c r="O3" s="1" t="s">
        <v>106</v>
      </c>
      <c r="P3" s="1">
        <v>-5.6000000000000001E-2</v>
      </c>
      <c r="Q3" s="13">
        <f>ABS(P3)</f>
        <v>5.6000000000000001E-2</v>
      </c>
    </row>
    <row r="4" spans="1:17" x14ac:dyDescent="0.25">
      <c r="A4" s="1" t="s">
        <v>42</v>
      </c>
      <c r="B4" s="13">
        <v>316731.69</v>
      </c>
      <c r="C4" s="13">
        <v>4171940.0430000001</v>
      </c>
      <c r="D4" s="13">
        <v>1762.36</v>
      </c>
      <c r="E4" s="13">
        <v>1762.366</v>
      </c>
      <c r="F4" s="1" t="s">
        <v>50</v>
      </c>
      <c r="G4" s="13">
        <v>6.0000000000000001E-3</v>
      </c>
      <c r="H4" s="13">
        <f t="shared" ref="H4:H11" si="0">ABS(G4)</f>
        <v>6.0000000000000001E-3</v>
      </c>
      <c r="J4" s="1" t="s">
        <v>52</v>
      </c>
      <c r="K4" s="13">
        <v>301060.05599999998</v>
      </c>
      <c r="L4" s="13">
        <v>4168399.0490000001</v>
      </c>
      <c r="M4" s="13">
        <v>1735.9860000000001</v>
      </c>
      <c r="N4" s="13">
        <v>1735.921</v>
      </c>
      <c r="O4" s="1" t="s">
        <v>106</v>
      </c>
      <c r="P4" s="1">
        <v>-6.5000000000000002E-2</v>
      </c>
      <c r="Q4" s="13">
        <f t="shared" ref="Q4:Q67" si="1">ABS(P4)</f>
        <v>6.5000000000000002E-2</v>
      </c>
    </row>
    <row r="5" spans="1:17" x14ac:dyDescent="0.25">
      <c r="A5" s="1" t="s">
        <v>43</v>
      </c>
      <c r="B5" s="13">
        <v>339129.38500000001</v>
      </c>
      <c r="C5" s="13">
        <v>4190351.648</v>
      </c>
      <c r="D5" s="13">
        <v>1824.1990000000001</v>
      </c>
      <c r="E5" s="13">
        <v>1824.106</v>
      </c>
      <c r="F5" s="1" t="s">
        <v>50</v>
      </c>
      <c r="G5" s="13">
        <v>-9.2999999999999999E-2</v>
      </c>
      <c r="H5" s="13">
        <f t="shared" si="0"/>
        <v>9.2999999999999999E-2</v>
      </c>
      <c r="J5" s="1" t="s">
        <v>53</v>
      </c>
      <c r="K5" s="13">
        <v>301067.027</v>
      </c>
      <c r="L5" s="13">
        <v>4168402.31</v>
      </c>
      <c r="M5" s="13">
        <v>1735.8810000000001</v>
      </c>
      <c r="N5" s="13">
        <v>1735.8489999999999</v>
      </c>
      <c r="O5" s="1" t="s">
        <v>106</v>
      </c>
      <c r="P5" s="1">
        <v>-3.2000000000000001E-2</v>
      </c>
      <c r="Q5" s="13">
        <f t="shared" si="1"/>
        <v>3.2000000000000001E-2</v>
      </c>
    </row>
    <row r="6" spans="1:17" x14ac:dyDescent="0.25">
      <c r="A6" s="1" t="s">
        <v>44</v>
      </c>
      <c r="B6" s="13">
        <v>367527.70600000001</v>
      </c>
      <c r="C6" s="13">
        <v>4208384.9550000001</v>
      </c>
      <c r="D6" s="13">
        <v>2166.404</v>
      </c>
      <c r="E6" s="13">
        <v>2166.3739999999998</v>
      </c>
      <c r="F6" s="1" t="s">
        <v>50</v>
      </c>
      <c r="G6" s="13">
        <v>-0.03</v>
      </c>
      <c r="H6" s="13">
        <f t="shared" si="0"/>
        <v>0.03</v>
      </c>
      <c r="J6" s="1" t="s">
        <v>54</v>
      </c>
      <c r="K6" s="13">
        <v>301077.16700000002</v>
      </c>
      <c r="L6" s="13">
        <v>4168407.0219999999</v>
      </c>
      <c r="M6" s="13">
        <v>1735.7560000000001</v>
      </c>
      <c r="N6" s="13">
        <v>1735.712</v>
      </c>
      <c r="O6" s="1" t="s">
        <v>106</v>
      </c>
      <c r="P6" s="1">
        <v>-4.3999999999999997E-2</v>
      </c>
      <c r="Q6" s="13">
        <f t="shared" si="1"/>
        <v>4.3999999999999997E-2</v>
      </c>
    </row>
    <row r="7" spans="1:17" x14ac:dyDescent="0.25">
      <c r="A7" s="1" t="s">
        <v>45</v>
      </c>
      <c r="B7" s="13">
        <v>357470.56400000001</v>
      </c>
      <c r="C7" s="13">
        <v>4221421.8540000003</v>
      </c>
      <c r="D7" s="13">
        <v>1913.7159999999999</v>
      </c>
      <c r="E7" s="13">
        <v>1913.7190000000001</v>
      </c>
      <c r="F7" s="1" t="s">
        <v>50</v>
      </c>
      <c r="G7" s="13">
        <v>3.0000000000000001E-3</v>
      </c>
      <c r="H7" s="13">
        <f t="shared" si="0"/>
        <v>3.0000000000000001E-3</v>
      </c>
      <c r="J7" s="1" t="s">
        <v>55</v>
      </c>
      <c r="K7" s="13">
        <v>301087.32500000001</v>
      </c>
      <c r="L7" s="13">
        <v>4168411.73</v>
      </c>
      <c r="M7" s="13">
        <v>1735.6210000000001</v>
      </c>
      <c r="N7" s="13">
        <v>1735.586</v>
      </c>
      <c r="O7" s="1" t="s">
        <v>106</v>
      </c>
      <c r="P7" s="1">
        <v>-3.5000000000000003E-2</v>
      </c>
      <c r="Q7" s="13">
        <f t="shared" si="1"/>
        <v>3.5000000000000003E-2</v>
      </c>
    </row>
    <row r="8" spans="1:17" x14ac:dyDescent="0.25">
      <c r="A8" s="1" t="s">
        <v>46</v>
      </c>
      <c r="B8" s="13">
        <v>329995.68900000001</v>
      </c>
      <c r="C8" s="13">
        <v>4162767.7280000001</v>
      </c>
      <c r="D8" s="13">
        <v>2454.5120000000002</v>
      </c>
      <c r="E8" s="13">
        <v>2454.5439999999999</v>
      </c>
      <c r="F8" s="1" t="s">
        <v>50</v>
      </c>
      <c r="G8" s="13">
        <v>3.2000000000000001E-2</v>
      </c>
      <c r="H8" s="13">
        <f t="shared" si="0"/>
        <v>3.2000000000000001E-2</v>
      </c>
      <c r="J8" s="1" t="s">
        <v>56</v>
      </c>
      <c r="K8" s="13">
        <v>303816.94300000003</v>
      </c>
      <c r="L8" s="13">
        <v>4150579.0789999999</v>
      </c>
      <c r="M8" s="13">
        <v>1582.34</v>
      </c>
      <c r="N8" s="13">
        <v>1582.441</v>
      </c>
      <c r="O8" s="1" t="s">
        <v>106</v>
      </c>
      <c r="P8" s="1">
        <v>0.10100000000000001</v>
      </c>
      <c r="Q8" s="13">
        <f t="shared" si="1"/>
        <v>0.10100000000000001</v>
      </c>
    </row>
    <row r="9" spans="1:17" x14ac:dyDescent="0.25">
      <c r="A9" s="1" t="s">
        <v>47</v>
      </c>
      <c r="B9" s="13">
        <v>316638.72100000002</v>
      </c>
      <c r="C9" s="13">
        <v>4232557.6030000001</v>
      </c>
      <c r="D9" s="13">
        <v>1537.182</v>
      </c>
      <c r="E9" s="13">
        <v>1537.201</v>
      </c>
      <c r="F9" s="1" t="s">
        <v>50</v>
      </c>
      <c r="G9" s="13">
        <v>1.9E-2</v>
      </c>
      <c r="H9" s="13">
        <f t="shared" si="0"/>
        <v>1.9E-2</v>
      </c>
      <c r="J9" s="1" t="s">
        <v>57</v>
      </c>
      <c r="K9" s="13">
        <v>303807.435</v>
      </c>
      <c r="L9" s="13">
        <v>4150581.5180000002</v>
      </c>
      <c r="M9" s="13">
        <v>1581.94</v>
      </c>
      <c r="N9" s="13">
        <v>1582.0450000000001</v>
      </c>
      <c r="O9" s="1" t="s">
        <v>106</v>
      </c>
      <c r="P9" s="1">
        <v>0.105</v>
      </c>
      <c r="Q9" s="13">
        <f t="shared" si="1"/>
        <v>0.105</v>
      </c>
    </row>
    <row r="10" spans="1:17" x14ac:dyDescent="0.25">
      <c r="A10" s="1" t="s">
        <v>48</v>
      </c>
      <c r="B10" s="13">
        <v>284335.136</v>
      </c>
      <c r="C10" s="13">
        <v>4169384.4219999998</v>
      </c>
      <c r="D10" s="13">
        <v>1784.029</v>
      </c>
      <c r="E10" s="13">
        <v>1784.056</v>
      </c>
      <c r="F10" s="1" t="s">
        <v>50</v>
      </c>
      <c r="G10" s="13">
        <v>2.7E-2</v>
      </c>
      <c r="H10" s="13">
        <f t="shared" si="0"/>
        <v>2.7E-2</v>
      </c>
      <c r="J10" s="1" t="s">
        <v>58</v>
      </c>
      <c r="K10" s="13">
        <v>303799.565</v>
      </c>
      <c r="L10" s="13">
        <v>4150583.5189999999</v>
      </c>
      <c r="M10" s="13">
        <v>1581.6489999999999</v>
      </c>
      <c r="N10" s="13">
        <v>1581.761</v>
      </c>
      <c r="O10" s="1" t="s">
        <v>106</v>
      </c>
      <c r="P10" s="1">
        <v>0.112</v>
      </c>
      <c r="Q10" s="13">
        <f t="shared" si="1"/>
        <v>0.112</v>
      </c>
    </row>
    <row r="11" spans="1:17" x14ac:dyDescent="0.25">
      <c r="A11" s="1" t="s">
        <v>49</v>
      </c>
      <c r="B11" s="13">
        <v>308503.82699999999</v>
      </c>
      <c r="C11" s="13">
        <v>4192626.9539999999</v>
      </c>
      <c r="D11" s="13">
        <v>1697.8889999999999</v>
      </c>
      <c r="E11" s="13">
        <v>1697.85</v>
      </c>
      <c r="F11" s="1" t="s">
        <v>50</v>
      </c>
      <c r="G11" s="13">
        <v>-3.9E-2</v>
      </c>
      <c r="H11" s="13">
        <f t="shared" si="0"/>
        <v>3.9E-2</v>
      </c>
      <c r="J11" s="1" t="s">
        <v>59</v>
      </c>
      <c r="K11" s="13">
        <v>303790.00900000002</v>
      </c>
      <c r="L11" s="13">
        <v>4150585.95</v>
      </c>
      <c r="M11" s="13">
        <v>1581.2719999999999</v>
      </c>
      <c r="N11" s="13">
        <v>1581.3710000000001</v>
      </c>
      <c r="O11" s="1" t="s">
        <v>106</v>
      </c>
      <c r="P11" s="1">
        <v>9.9000000000000005E-2</v>
      </c>
      <c r="Q11" s="13">
        <f t="shared" si="1"/>
        <v>9.9000000000000005E-2</v>
      </c>
    </row>
    <row r="12" spans="1:17" x14ac:dyDescent="0.25">
      <c r="J12" s="1" t="s">
        <v>60</v>
      </c>
      <c r="K12" s="13">
        <v>303780.141</v>
      </c>
      <c r="L12" s="13">
        <v>4150588.4550000001</v>
      </c>
      <c r="M12" s="13">
        <v>1580.89</v>
      </c>
      <c r="N12" s="13">
        <v>1580.9690000000001</v>
      </c>
      <c r="O12" s="1" t="s">
        <v>106</v>
      </c>
      <c r="P12" s="1">
        <v>7.9000000000000001E-2</v>
      </c>
      <c r="Q12" s="13">
        <f t="shared" si="1"/>
        <v>7.9000000000000001E-2</v>
      </c>
    </row>
    <row r="13" spans="1:17" x14ac:dyDescent="0.25">
      <c r="J13" s="1" t="s">
        <v>61</v>
      </c>
      <c r="K13" s="13">
        <v>307062.75199999998</v>
      </c>
      <c r="L13" s="13">
        <v>4156680.023</v>
      </c>
      <c r="M13" s="13">
        <v>1690.297</v>
      </c>
      <c r="N13" s="13">
        <v>1690.3989999999999</v>
      </c>
      <c r="O13" s="1" t="s">
        <v>106</v>
      </c>
      <c r="P13" s="1">
        <v>0.10199999999999999</v>
      </c>
      <c r="Q13" s="13">
        <f t="shared" si="1"/>
        <v>0.10199999999999999</v>
      </c>
    </row>
    <row r="14" spans="1:17" x14ac:dyDescent="0.25">
      <c r="J14" s="1" t="s">
        <v>62</v>
      </c>
      <c r="K14" s="13">
        <v>307057.50599999999</v>
      </c>
      <c r="L14" s="13">
        <v>4156681.6540000001</v>
      </c>
      <c r="M14" s="13">
        <v>1690.2170000000001</v>
      </c>
      <c r="N14" s="13">
        <v>1690.2929999999999</v>
      </c>
      <c r="O14" s="1" t="s">
        <v>106</v>
      </c>
      <c r="P14" s="1">
        <v>7.5999999999999998E-2</v>
      </c>
      <c r="Q14" s="13">
        <f t="shared" si="1"/>
        <v>7.5999999999999998E-2</v>
      </c>
    </row>
    <row r="15" spans="1:17" x14ac:dyDescent="0.25">
      <c r="J15" s="1" t="s">
        <v>63</v>
      </c>
      <c r="K15" s="13">
        <v>307052.24699999997</v>
      </c>
      <c r="L15" s="13">
        <v>4156683.2969999998</v>
      </c>
      <c r="M15" s="13">
        <v>1690.1389999999999</v>
      </c>
      <c r="N15" s="13">
        <v>1690.18</v>
      </c>
      <c r="O15" s="1" t="s">
        <v>106</v>
      </c>
      <c r="P15" s="1">
        <v>4.1000000000000002E-2</v>
      </c>
      <c r="Q15" s="13">
        <f t="shared" si="1"/>
        <v>4.1000000000000002E-2</v>
      </c>
    </row>
    <row r="16" spans="1:17" x14ac:dyDescent="0.25">
      <c r="J16" s="1" t="s">
        <v>64</v>
      </c>
      <c r="K16" s="13">
        <v>307047.03999999998</v>
      </c>
      <c r="L16" s="13">
        <v>4156684.906</v>
      </c>
      <c r="M16" s="13">
        <v>1690.0450000000001</v>
      </c>
      <c r="N16" s="13">
        <v>1690.086</v>
      </c>
      <c r="O16" s="1" t="s">
        <v>106</v>
      </c>
      <c r="P16" s="1">
        <v>4.1000000000000002E-2</v>
      </c>
      <c r="Q16" s="13">
        <f t="shared" si="1"/>
        <v>4.1000000000000002E-2</v>
      </c>
    </row>
    <row r="17" spans="10:17" x14ac:dyDescent="0.25">
      <c r="J17" s="1" t="s">
        <v>65</v>
      </c>
      <c r="K17" s="13">
        <v>307041.79499999998</v>
      </c>
      <c r="L17" s="13">
        <v>4156686.534</v>
      </c>
      <c r="M17" s="13">
        <v>1689.886</v>
      </c>
      <c r="N17" s="13">
        <v>1689.93</v>
      </c>
      <c r="O17" s="1" t="s">
        <v>106</v>
      </c>
      <c r="P17" s="1">
        <v>4.3999999999999997E-2</v>
      </c>
      <c r="Q17" s="13">
        <f t="shared" si="1"/>
        <v>4.3999999999999997E-2</v>
      </c>
    </row>
    <row r="18" spans="10:17" x14ac:dyDescent="0.25">
      <c r="J18" s="1" t="s">
        <v>66</v>
      </c>
      <c r="K18" s="13">
        <v>314335.05699999997</v>
      </c>
      <c r="L18" s="13">
        <v>4171359.8969999999</v>
      </c>
      <c r="M18" s="13">
        <v>1735.3420000000001</v>
      </c>
      <c r="N18" s="13">
        <v>1735.367</v>
      </c>
      <c r="O18" s="1" t="s">
        <v>106</v>
      </c>
      <c r="P18" s="1">
        <v>2.5000000000000001E-2</v>
      </c>
      <c r="Q18" s="13">
        <f t="shared" si="1"/>
        <v>2.5000000000000001E-2</v>
      </c>
    </row>
    <row r="19" spans="10:17" x14ac:dyDescent="0.25">
      <c r="J19" s="1" t="s">
        <v>67</v>
      </c>
      <c r="K19" s="13">
        <v>314340.54700000002</v>
      </c>
      <c r="L19" s="13">
        <v>4171359.7459999998</v>
      </c>
      <c r="M19" s="13">
        <v>1735.348</v>
      </c>
      <c r="N19" s="13">
        <v>1735.3679999999999</v>
      </c>
      <c r="O19" s="1" t="s">
        <v>106</v>
      </c>
      <c r="P19" s="1">
        <v>0.02</v>
      </c>
      <c r="Q19" s="13">
        <f t="shared" si="1"/>
        <v>0.02</v>
      </c>
    </row>
    <row r="20" spans="10:17" x14ac:dyDescent="0.25">
      <c r="J20" s="1" t="s">
        <v>68</v>
      </c>
      <c r="K20" s="13">
        <v>314346.05</v>
      </c>
      <c r="L20" s="13">
        <v>4171359.6009999998</v>
      </c>
      <c r="M20" s="13">
        <v>1735.3510000000001</v>
      </c>
      <c r="N20" s="13">
        <v>1735.415</v>
      </c>
      <c r="O20" s="1" t="s">
        <v>106</v>
      </c>
      <c r="P20" s="1">
        <v>6.4000000000000001E-2</v>
      </c>
      <c r="Q20" s="13">
        <f t="shared" si="1"/>
        <v>6.4000000000000001E-2</v>
      </c>
    </row>
    <row r="21" spans="10:17" x14ac:dyDescent="0.25">
      <c r="J21" s="1" t="s">
        <v>69</v>
      </c>
      <c r="K21" s="13">
        <v>314351.42599999998</v>
      </c>
      <c r="L21" s="13">
        <v>4171359.4569999999</v>
      </c>
      <c r="M21" s="13">
        <v>1735.3050000000001</v>
      </c>
      <c r="N21" s="13">
        <v>1735.402</v>
      </c>
      <c r="O21" s="1" t="s">
        <v>106</v>
      </c>
      <c r="P21" s="1">
        <v>9.7000000000000003E-2</v>
      </c>
      <c r="Q21" s="13">
        <f t="shared" si="1"/>
        <v>9.7000000000000003E-2</v>
      </c>
    </row>
    <row r="22" spans="10:17" x14ac:dyDescent="0.25">
      <c r="J22" s="1" t="s">
        <v>70</v>
      </c>
      <c r="K22" s="13">
        <v>314356.96399999998</v>
      </c>
      <c r="L22" s="13">
        <v>4171359.327</v>
      </c>
      <c r="M22" s="13">
        <v>1735.3150000000001</v>
      </c>
      <c r="N22" s="13">
        <v>1735.3779999999999</v>
      </c>
      <c r="O22" s="1" t="s">
        <v>106</v>
      </c>
      <c r="P22" s="1">
        <v>6.3E-2</v>
      </c>
      <c r="Q22" s="13">
        <f t="shared" si="1"/>
        <v>6.3E-2</v>
      </c>
    </row>
    <row r="23" spans="10:17" x14ac:dyDescent="0.25">
      <c r="J23" s="1" t="s">
        <v>71</v>
      </c>
      <c r="K23" s="13">
        <v>339010.88699999999</v>
      </c>
      <c r="L23" s="13">
        <v>4189699.42</v>
      </c>
      <c r="M23" s="13">
        <v>1833.646</v>
      </c>
      <c r="N23" s="13">
        <v>1833.576</v>
      </c>
      <c r="O23" s="1" t="s">
        <v>106</v>
      </c>
      <c r="P23" s="1">
        <v>-7.0000000000000007E-2</v>
      </c>
      <c r="Q23" s="13">
        <f t="shared" si="1"/>
        <v>7.0000000000000007E-2</v>
      </c>
    </row>
    <row r="24" spans="10:17" x14ac:dyDescent="0.25">
      <c r="J24" s="1" t="s">
        <v>72</v>
      </c>
      <c r="K24" s="13">
        <v>339016.408</v>
      </c>
      <c r="L24" s="13">
        <v>4189699.3969999999</v>
      </c>
      <c r="M24" s="13">
        <v>1833.75</v>
      </c>
      <c r="N24" s="13">
        <v>1833.692</v>
      </c>
      <c r="O24" s="1" t="s">
        <v>106</v>
      </c>
      <c r="P24" s="1">
        <v>-5.8000000000000003E-2</v>
      </c>
      <c r="Q24" s="13">
        <f t="shared" si="1"/>
        <v>5.8000000000000003E-2</v>
      </c>
    </row>
    <row r="25" spans="10:17" x14ac:dyDescent="0.25">
      <c r="J25" s="1" t="s">
        <v>73</v>
      </c>
      <c r="K25" s="13">
        <v>339021.88</v>
      </c>
      <c r="L25" s="13">
        <v>4189699.355</v>
      </c>
      <c r="M25" s="13">
        <v>1833.818</v>
      </c>
      <c r="N25" s="13">
        <v>1833.77</v>
      </c>
      <c r="O25" s="1" t="s">
        <v>106</v>
      </c>
      <c r="P25" s="1">
        <v>-4.8000000000000001E-2</v>
      </c>
      <c r="Q25" s="13">
        <f t="shared" si="1"/>
        <v>4.8000000000000001E-2</v>
      </c>
    </row>
    <row r="26" spans="10:17" x14ac:dyDescent="0.25">
      <c r="J26" s="1" t="s">
        <v>74</v>
      </c>
      <c r="K26" s="13">
        <v>339027.32299999997</v>
      </c>
      <c r="L26" s="13">
        <v>4189699.3289999999</v>
      </c>
      <c r="M26" s="13">
        <v>1833.933</v>
      </c>
      <c r="N26" s="13">
        <v>1833.893</v>
      </c>
      <c r="O26" s="1" t="s">
        <v>106</v>
      </c>
      <c r="P26" s="1">
        <v>-0.04</v>
      </c>
      <c r="Q26" s="13">
        <f t="shared" si="1"/>
        <v>0.04</v>
      </c>
    </row>
    <row r="27" spans="10:17" x14ac:dyDescent="0.25">
      <c r="J27" s="1" t="s">
        <v>75</v>
      </c>
      <c r="K27" s="13">
        <v>339032.85399999999</v>
      </c>
      <c r="L27" s="13">
        <v>4189699.3450000002</v>
      </c>
      <c r="M27" s="13">
        <v>1834.0419999999999</v>
      </c>
      <c r="N27" s="13">
        <v>1833.992</v>
      </c>
      <c r="O27" s="1" t="s">
        <v>106</v>
      </c>
      <c r="P27" s="1">
        <v>-0.05</v>
      </c>
      <c r="Q27" s="13">
        <f t="shared" si="1"/>
        <v>0.05</v>
      </c>
    </row>
    <row r="28" spans="10:17" x14ac:dyDescent="0.25">
      <c r="J28" s="1" t="s">
        <v>76</v>
      </c>
      <c r="K28" s="13">
        <v>328433.342</v>
      </c>
      <c r="L28" s="13">
        <v>4185896.6970000002</v>
      </c>
      <c r="M28" s="13">
        <v>1800.268</v>
      </c>
      <c r="N28" s="13">
        <v>1800.2260000000001</v>
      </c>
      <c r="O28" s="1" t="s">
        <v>106</v>
      </c>
      <c r="P28" s="1">
        <v>-4.2000000000000003E-2</v>
      </c>
      <c r="Q28" s="13">
        <f t="shared" si="1"/>
        <v>4.2000000000000003E-2</v>
      </c>
    </row>
    <row r="29" spans="10:17" x14ac:dyDescent="0.25">
      <c r="J29" s="1" t="s">
        <v>77</v>
      </c>
      <c r="K29" s="13">
        <v>328436.28000000003</v>
      </c>
      <c r="L29" s="13">
        <v>4185902.11</v>
      </c>
      <c r="M29" s="13">
        <v>1800.1410000000001</v>
      </c>
      <c r="N29" s="13">
        <v>1800.173</v>
      </c>
      <c r="O29" s="1" t="s">
        <v>106</v>
      </c>
      <c r="P29" s="1">
        <v>3.2000000000000001E-2</v>
      </c>
      <c r="Q29" s="13">
        <f t="shared" si="1"/>
        <v>3.2000000000000001E-2</v>
      </c>
    </row>
    <row r="30" spans="10:17" x14ac:dyDescent="0.25">
      <c r="J30" s="1" t="s">
        <v>78</v>
      </c>
      <c r="K30" s="13">
        <v>328442.348</v>
      </c>
      <c r="L30" s="13">
        <v>4185910.2549999999</v>
      </c>
      <c r="M30" s="13">
        <v>1800.05</v>
      </c>
      <c r="N30" s="13">
        <v>1800.056</v>
      </c>
      <c r="O30" s="1" t="s">
        <v>106</v>
      </c>
      <c r="P30" s="1">
        <v>6.0000000000000001E-3</v>
      </c>
      <c r="Q30" s="13">
        <f t="shared" si="1"/>
        <v>6.0000000000000001E-3</v>
      </c>
    </row>
    <row r="31" spans="10:17" x14ac:dyDescent="0.25">
      <c r="J31" s="1" t="s">
        <v>79</v>
      </c>
      <c r="K31" s="13">
        <v>328437.02899999998</v>
      </c>
      <c r="L31" s="13">
        <v>4185920.7930000001</v>
      </c>
      <c r="M31" s="13">
        <v>1799.9449999999999</v>
      </c>
      <c r="N31" s="13">
        <v>1799.9490000000001</v>
      </c>
      <c r="O31" s="1" t="s">
        <v>106</v>
      </c>
      <c r="P31" s="1">
        <v>4.0000000000000001E-3</v>
      </c>
      <c r="Q31" s="13">
        <f t="shared" si="1"/>
        <v>4.0000000000000001E-3</v>
      </c>
    </row>
    <row r="32" spans="10:17" x14ac:dyDescent="0.25">
      <c r="J32" s="1" t="s">
        <v>80</v>
      </c>
      <c r="K32" s="13">
        <v>328430.72600000002</v>
      </c>
      <c r="L32" s="13">
        <v>4185931.477</v>
      </c>
      <c r="M32" s="13">
        <v>1799.7560000000001</v>
      </c>
      <c r="N32" s="13">
        <v>1799.75</v>
      </c>
      <c r="O32" s="1" t="s">
        <v>106</v>
      </c>
      <c r="P32" s="1">
        <v>-6.0000000000000001E-3</v>
      </c>
      <c r="Q32" s="13">
        <f t="shared" si="1"/>
        <v>6.0000000000000001E-3</v>
      </c>
    </row>
    <row r="33" spans="10:17" x14ac:dyDescent="0.25">
      <c r="J33" s="1" t="s">
        <v>81</v>
      </c>
      <c r="K33" s="13">
        <v>357218.09299999999</v>
      </c>
      <c r="L33" s="13">
        <v>4221538.0640000002</v>
      </c>
      <c r="M33" s="13">
        <v>1919.239</v>
      </c>
      <c r="N33" s="13">
        <v>1919.26</v>
      </c>
      <c r="O33" s="1" t="s">
        <v>106</v>
      </c>
      <c r="P33" s="1">
        <v>2.1000000000000001E-2</v>
      </c>
      <c r="Q33" s="13">
        <f t="shared" si="1"/>
        <v>2.1000000000000001E-2</v>
      </c>
    </row>
    <row r="34" spans="10:17" x14ac:dyDescent="0.25">
      <c r="J34" s="1" t="s">
        <v>82</v>
      </c>
      <c r="K34" s="13">
        <v>357213.228</v>
      </c>
      <c r="L34" s="13">
        <v>4221527.6859999998</v>
      </c>
      <c r="M34" s="13">
        <v>1918.856</v>
      </c>
      <c r="N34" s="13">
        <v>1918.8720000000001</v>
      </c>
      <c r="O34" s="1" t="s">
        <v>106</v>
      </c>
      <c r="P34" s="1">
        <v>1.6E-2</v>
      </c>
      <c r="Q34" s="13">
        <f t="shared" si="1"/>
        <v>1.6E-2</v>
      </c>
    </row>
    <row r="35" spans="10:17" x14ac:dyDescent="0.25">
      <c r="J35" s="1" t="s">
        <v>83</v>
      </c>
      <c r="K35" s="13">
        <v>357210.26199999999</v>
      </c>
      <c r="L35" s="13">
        <v>4221520.9610000001</v>
      </c>
      <c r="M35" s="13">
        <v>1918.5930000000001</v>
      </c>
      <c r="N35" s="13">
        <v>1918.6479999999999</v>
      </c>
      <c r="O35" s="1" t="s">
        <v>106</v>
      </c>
      <c r="P35" s="1">
        <v>5.5E-2</v>
      </c>
      <c r="Q35" s="13">
        <f t="shared" si="1"/>
        <v>5.5E-2</v>
      </c>
    </row>
    <row r="36" spans="10:17" x14ac:dyDescent="0.25">
      <c r="J36" s="1" t="s">
        <v>84</v>
      </c>
      <c r="K36" s="13">
        <v>357206.87900000002</v>
      </c>
      <c r="L36" s="13">
        <v>4221511.01</v>
      </c>
      <c r="M36" s="13">
        <v>1918.2619999999999</v>
      </c>
      <c r="N36" s="13">
        <v>1918.3040000000001</v>
      </c>
      <c r="O36" s="1" t="s">
        <v>106</v>
      </c>
      <c r="P36" s="1">
        <v>4.2000000000000003E-2</v>
      </c>
      <c r="Q36" s="13">
        <f t="shared" si="1"/>
        <v>4.2000000000000003E-2</v>
      </c>
    </row>
    <row r="37" spans="10:17" x14ac:dyDescent="0.25">
      <c r="J37" s="1" t="s">
        <v>85</v>
      </c>
      <c r="K37" s="13">
        <v>357204.68400000001</v>
      </c>
      <c r="L37" s="13">
        <v>4221503.625</v>
      </c>
      <c r="M37" s="13">
        <v>1918.0429999999999</v>
      </c>
      <c r="N37" s="13">
        <v>1918.079</v>
      </c>
      <c r="O37" s="1" t="s">
        <v>106</v>
      </c>
      <c r="P37" s="1">
        <v>3.5999999999999997E-2</v>
      </c>
      <c r="Q37" s="13">
        <f t="shared" si="1"/>
        <v>3.5999999999999997E-2</v>
      </c>
    </row>
    <row r="38" spans="10:17" x14ac:dyDescent="0.25">
      <c r="J38" s="1" t="s">
        <v>86</v>
      </c>
      <c r="K38" s="13">
        <v>351834.40299999999</v>
      </c>
      <c r="L38" s="13">
        <v>4215347.2039999999</v>
      </c>
      <c r="M38" s="13">
        <v>1803.2180000000001</v>
      </c>
      <c r="N38" s="13">
        <v>1803.26</v>
      </c>
      <c r="O38" s="1" t="s">
        <v>106</v>
      </c>
      <c r="P38" s="1">
        <v>4.2000000000000003E-2</v>
      </c>
      <c r="Q38" s="13">
        <f t="shared" si="1"/>
        <v>4.2000000000000003E-2</v>
      </c>
    </row>
    <row r="39" spans="10:17" x14ac:dyDescent="0.25">
      <c r="J39" s="1" t="s">
        <v>87</v>
      </c>
      <c r="K39" s="13">
        <v>351840.27299999999</v>
      </c>
      <c r="L39" s="13">
        <v>4215354.0750000002</v>
      </c>
      <c r="M39" s="13">
        <v>1803.3430000000001</v>
      </c>
      <c r="N39" s="13">
        <v>1803.336</v>
      </c>
      <c r="O39" s="1" t="s">
        <v>106</v>
      </c>
      <c r="P39" s="1">
        <v>-7.0000000000000001E-3</v>
      </c>
      <c r="Q39" s="13">
        <f t="shared" si="1"/>
        <v>7.0000000000000001E-3</v>
      </c>
    </row>
    <row r="40" spans="10:17" x14ac:dyDescent="0.25">
      <c r="J40" s="1" t="s">
        <v>88</v>
      </c>
      <c r="K40" s="13">
        <v>351847.35499999998</v>
      </c>
      <c r="L40" s="13">
        <v>4215362.6069999998</v>
      </c>
      <c r="M40" s="13">
        <v>1803.4269999999999</v>
      </c>
      <c r="N40" s="13">
        <v>1803.4670000000001</v>
      </c>
      <c r="O40" s="1" t="s">
        <v>106</v>
      </c>
      <c r="P40" s="1">
        <v>0.04</v>
      </c>
      <c r="Q40" s="13">
        <f t="shared" si="1"/>
        <v>0.04</v>
      </c>
    </row>
    <row r="41" spans="10:17" x14ac:dyDescent="0.25">
      <c r="J41" s="1" t="s">
        <v>89</v>
      </c>
      <c r="K41" s="13">
        <v>351853.79399999999</v>
      </c>
      <c r="L41" s="13">
        <v>4215370.4929999998</v>
      </c>
      <c r="M41" s="13">
        <v>1803.5319999999999</v>
      </c>
      <c r="N41" s="13">
        <v>1803.5540000000001</v>
      </c>
      <c r="O41" s="1" t="s">
        <v>106</v>
      </c>
      <c r="P41" s="1">
        <v>2.1999999999999999E-2</v>
      </c>
      <c r="Q41" s="13">
        <f t="shared" si="1"/>
        <v>2.1999999999999999E-2</v>
      </c>
    </row>
    <row r="42" spans="10:17" x14ac:dyDescent="0.25">
      <c r="J42" s="1" t="s">
        <v>90</v>
      </c>
      <c r="K42" s="13">
        <v>351861.804</v>
      </c>
      <c r="L42" s="13">
        <v>4215381.2079999996</v>
      </c>
      <c r="M42" s="13">
        <v>1803.627</v>
      </c>
      <c r="N42" s="13">
        <v>1803.662</v>
      </c>
      <c r="O42" s="1" t="s">
        <v>106</v>
      </c>
      <c r="P42" s="1">
        <v>3.5000000000000003E-2</v>
      </c>
      <c r="Q42" s="13">
        <f t="shared" si="1"/>
        <v>3.5000000000000003E-2</v>
      </c>
    </row>
    <row r="43" spans="10:17" x14ac:dyDescent="0.25">
      <c r="J43" s="1" t="s">
        <v>91</v>
      </c>
      <c r="K43" s="13">
        <v>347333.109</v>
      </c>
      <c r="L43" s="13">
        <v>4205299.4630000005</v>
      </c>
      <c r="M43" s="13">
        <v>1756.8019999999999</v>
      </c>
      <c r="N43" s="13">
        <v>1756.817</v>
      </c>
      <c r="O43" s="1" t="s">
        <v>106</v>
      </c>
      <c r="P43" s="1">
        <v>1.4999999999999999E-2</v>
      </c>
      <c r="Q43" s="13">
        <f t="shared" si="1"/>
        <v>1.4999999999999999E-2</v>
      </c>
    </row>
    <row r="44" spans="10:17" x14ac:dyDescent="0.25">
      <c r="J44" s="1" t="s">
        <v>92</v>
      </c>
      <c r="K44" s="13">
        <v>347326.78100000002</v>
      </c>
      <c r="L44" s="13">
        <v>4205318.3030000003</v>
      </c>
      <c r="M44" s="13">
        <v>1757.029</v>
      </c>
      <c r="N44" s="13">
        <v>1757.038</v>
      </c>
      <c r="O44" s="1" t="s">
        <v>106</v>
      </c>
      <c r="P44" s="1">
        <v>8.9999999999999993E-3</v>
      </c>
      <c r="Q44" s="13">
        <f t="shared" si="1"/>
        <v>8.9999999999999993E-3</v>
      </c>
    </row>
    <row r="45" spans="10:17" x14ac:dyDescent="0.25">
      <c r="J45" s="1" t="s">
        <v>93</v>
      </c>
      <c r="K45" s="13">
        <v>347330.80699999997</v>
      </c>
      <c r="L45" s="13">
        <v>4205326.1749999998</v>
      </c>
      <c r="M45" s="13">
        <v>1757.046</v>
      </c>
      <c r="N45" s="13">
        <v>1757.06</v>
      </c>
      <c r="O45" s="1" t="s">
        <v>106</v>
      </c>
      <c r="P45" s="1">
        <v>1.4E-2</v>
      </c>
      <c r="Q45" s="13">
        <f t="shared" si="1"/>
        <v>1.4E-2</v>
      </c>
    </row>
    <row r="46" spans="10:17" x14ac:dyDescent="0.25">
      <c r="J46" s="1" t="s">
        <v>94</v>
      </c>
      <c r="K46" s="13">
        <v>347334.7</v>
      </c>
      <c r="L46" s="13">
        <v>4205335.767</v>
      </c>
      <c r="M46" s="13">
        <v>1757.076</v>
      </c>
      <c r="N46" s="13">
        <v>1757.067</v>
      </c>
      <c r="O46" s="1" t="s">
        <v>106</v>
      </c>
      <c r="P46" s="1">
        <v>-8.9999999999999993E-3</v>
      </c>
      <c r="Q46" s="13">
        <f t="shared" si="1"/>
        <v>8.9999999999999993E-3</v>
      </c>
    </row>
    <row r="47" spans="10:17" x14ac:dyDescent="0.25">
      <c r="J47" s="1" t="s">
        <v>95</v>
      </c>
      <c r="K47" s="13">
        <v>347331.011</v>
      </c>
      <c r="L47" s="13">
        <v>4205342.1869999999</v>
      </c>
      <c r="M47" s="13">
        <v>1757.1990000000001</v>
      </c>
      <c r="N47" s="13">
        <v>1757.1849999999999</v>
      </c>
      <c r="O47" s="1" t="s">
        <v>106</v>
      </c>
      <c r="P47" s="1">
        <v>-1.4E-2</v>
      </c>
      <c r="Q47" s="13">
        <f t="shared" si="1"/>
        <v>1.4E-2</v>
      </c>
    </row>
    <row r="48" spans="10:17" x14ac:dyDescent="0.25">
      <c r="J48" s="1" t="s">
        <v>96</v>
      </c>
      <c r="K48" s="13">
        <v>316597.06099999999</v>
      </c>
      <c r="L48" s="13">
        <v>4232561.8530000001</v>
      </c>
      <c r="M48" s="13">
        <v>1537.2329999999999</v>
      </c>
      <c r="N48" s="13">
        <v>1537.2159999999999</v>
      </c>
      <c r="O48" s="1" t="s">
        <v>106</v>
      </c>
      <c r="P48" s="1">
        <v>-1.7000000000000001E-2</v>
      </c>
      <c r="Q48" s="13">
        <f t="shared" si="1"/>
        <v>1.7000000000000001E-2</v>
      </c>
    </row>
    <row r="49" spans="10:17" x14ac:dyDescent="0.25">
      <c r="J49" s="1" t="s">
        <v>97</v>
      </c>
      <c r="K49" s="13">
        <v>316584.94</v>
      </c>
      <c r="L49" s="13">
        <v>4232562.1490000002</v>
      </c>
      <c r="M49" s="13">
        <v>1537.2539999999999</v>
      </c>
      <c r="N49" s="13">
        <v>1537.1859999999999</v>
      </c>
      <c r="O49" s="1" t="s">
        <v>106</v>
      </c>
      <c r="P49" s="1">
        <v>-6.8000000000000005E-2</v>
      </c>
      <c r="Q49" s="13">
        <f t="shared" si="1"/>
        <v>6.8000000000000005E-2</v>
      </c>
    </row>
    <row r="50" spans="10:17" x14ac:dyDescent="0.25">
      <c r="J50" s="1" t="s">
        <v>98</v>
      </c>
      <c r="K50" s="13">
        <v>316572.81400000001</v>
      </c>
      <c r="L50" s="13">
        <v>4232562.4749999996</v>
      </c>
      <c r="M50" s="13">
        <v>1537.2139999999999</v>
      </c>
      <c r="N50" s="13">
        <v>1537.1880000000001</v>
      </c>
      <c r="O50" s="1" t="s">
        <v>106</v>
      </c>
      <c r="P50" s="1">
        <v>-2.5999999999999999E-2</v>
      </c>
      <c r="Q50" s="13">
        <f t="shared" si="1"/>
        <v>2.5999999999999999E-2</v>
      </c>
    </row>
    <row r="51" spans="10:17" x14ac:dyDescent="0.25">
      <c r="J51" s="1" t="s">
        <v>99</v>
      </c>
      <c r="K51" s="13">
        <v>316560.69</v>
      </c>
      <c r="L51" s="13">
        <v>4232562.7560000001</v>
      </c>
      <c r="M51" s="13">
        <v>1537.2090000000001</v>
      </c>
      <c r="N51" s="13">
        <v>1537.1590000000001</v>
      </c>
      <c r="O51" s="1" t="s">
        <v>106</v>
      </c>
      <c r="P51" s="1">
        <v>-0.05</v>
      </c>
      <c r="Q51" s="13">
        <f t="shared" si="1"/>
        <v>0.05</v>
      </c>
    </row>
    <row r="52" spans="10:17" x14ac:dyDescent="0.25">
      <c r="J52" s="1" t="s">
        <v>100</v>
      </c>
      <c r="K52" s="13">
        <v>316548.60399999999</v>
      </c>
      <c r="L52" s="13">
        <v>4232563.0429999996</v>
      </c>
      <c r="M52" s="13">
        <v>1537.097</v>
      </c>
      <c r="N52" s="13">
        <v>1537.0889999999999</v>
      </c>
      <c r="O52" s="1" t="s">
        <v>106</v>
      </c>
      <c r="P52" s="1">
        <v>-8.0000000000000002E-3</v>
      </c>
      <c r="Q52" s="13">
        <f t="shared" si="1"/>
        <v>8.0000000000000002E-3</v>
      </c>
    </row>
    <row r="53" spans="10:17" x14ac:dyDescent="0.25">
      <c r="J53" s="1" t="s">
        <v>101</v>
      </c>
      <c r="K53" s="13">
        <v>310793.41800000001</v>
      </c>
      <c r="L53" s="13">
        <v>4232552.227</v>
      </c>
      <c r="M53" s="13">
        <v>1535.7370000000001</v>
      </c>
      <c r="N53" s="13">
        <v>1535.712</v>
      </c>
      <c r="O53" s="1" t="s">
        <v>106</v>
      </c>
      <c r="P53" s="1">
        <v>-2.5000000000000001E-2</v>
      </c>
      <c r="Q53" s="13">
        <f t="shared" si="1"/>
        <v>2.5000000000000001E-2</v>
      </c>
    </row>
    <row r="54" spans="10:17" x14ac:dyDescent="0.25">
      <c r="J54" s="1" t="s">
        <v>102</v>
      </c>
      <c r="K54" s="13">
        <v>310805.55499999999</v>
      </c>
      <c r="L54" s="13">
        <v>4232552.0070000002</v>
      </c>
      <c r="M54" s="13">
        <v>1535.665</v>
      </c>
      <c r="N54" s="13">
        <v>1535.672</v>
      </c>
      <c r="O54" s="1" t="s">
        <v>106</v>
      </c>
      <c r="P54" s="1">
        <v>7.0000000000000001E-3</v>
      </c>
      <c r="Q54" s="13">
        <f t="shared" si="1"/>
        <v>7.0000000000000001E-3</v>
      </c>
    </row>
    <row r="55" spans="10:17" x14ac:dyDescent="0.25">
      <c r="J55" s="1" t="s">
        <v>103</v>
      </c>
      <c r="K55" s="13">
        <v>310817.68</v>
      </c>
      <c r="L55" s="13">
        <v>4232551.824</v>
      </c>
      <c r="M55" s="13">
        <v>1535.6289999999999</v>
      </c>
      <c r="N55" s="13">
        <v>1535.6110000000001</v>
      </c>
      <c r="O55" s="1" t="s">
        <v>106</v>
      </c>
      <c r="P55" s="1">
        <v>-1.7999999999999999E-2</v>
      </c>
      <c r="Q55" s="13">
        <f t="shared" si="1"/>
        <v>1.7999999999999999E-2</v>
      </c>
    </row>
    <row r="56" spans="10:17" x14ac:dyDescent="0.25">
      <c r="J56" s="1" t="s">
        <v>104</v>
      </c>
      <c r="K56" s="13">
        <v>310829.74900000001</v>
      </c>
      <c r="L56" s="13">
        <v>4232551.6560000004</v>
      </c>
      <c r="M56" s="13">
        <v>1535.5440000000001</v>
      </c>
      <c r="N56" s="13">
        <v>1535.5540000000001</v>
      </c>
      <c r="O56" s="1" t="s">
        <v>106</v>
      </c>
      <c r="P56" s="1">
        <v>0.01</v>
      </c>
      <c r="Q56" s="13">
        <f t="shared" si="1"/>
        <v>0.01</v>
      </c>
    </row>
    <row r="57" spans="10:17" x14ac:dyDescent="0.25">
      <c r="J57" s="1" t="s">
        <v>105</v>
      </c>
      <c r="K57" s="13">
        <v>310841.89299999998</v>
      </c>
      <c r="L57" s="13">
        <v>4232551.4780000001</v>
      </c>
      <c r="M57" s="13">
        <v>1535.4939999999999</v>
      </c>
      <c r="N57" s="13">
        <v>1535.4680000000001</v>
      </c>
      <c r="O57" s="1" t="s">
        <v>106</v>
      </c>
      <c r="P57" s="1">
        <v>-2.5999999999999999E-2</v>
      </c>
      <c r="Q57" s="13">
        <f t="shared" si="1"/>
        <v>2.5999999999999999E-2</v>
      </c>
    </row>
    <row r="58" spans="10:17" x14ac:dyDescent="0.25">
      <c r="J58" s="1" t="s">
        <v>107</v>
      </c>
      <c r="K58" s="13">
        <v>290655.96399999998</v>
      </c>
      <c r="L58" s="13">
        <v>4165248.64</v>
      </c>
      <c r="M58" s="13">
        <v>1952.4970000000001</v>
      </c>
      <c r="N58" s="13">
        <v>1952.537</v>
      </c>
      <c r="O58" s="1" t="s">
        <v>147</v>
      </c>
      <c r="P58" s="13">
        <v>0.04</v>
      </c>
      <c r="Q58" s="13">
        <f t="shared" si="1"/>
        <v>0.04</v>
      </c>
    </row>
    <row r="59" spans="10:17" x14ac:dyDescent="0.25">
      <c r="J59" s="1" t="s">
        <v>108</v>
      </c>
      <c r="K59" s="13">
        <v>290659.36200000002</v>
      </c>
      <c r="L59" s="13">
        <v>4165258.5180000002</v>
      </c>
      <c r="M59" s="13">
        <v>1952.2570000000001</v>
      </c>
      <c r="N59" s="13">
        <v>1952.377</v>
      </c>
      <c r="O59" s="1" t="s">
        <v>147</v>
      </c>
      <c r="P59" s="13">
        <v>0.12</v>
      </c>
      <c r="Q59" s="13">
        <f t="shared" si="1"/>
        <v>0.12</v>
      </c>
    </row>
    <row r="60" spans="10:17" x14ac:dyDescent="0.25">
      <c r="J60" s="1" t="s">
        <v>109</v>
      </c>
      <c r="K60" s="13">
        <v>290665.41899999999</v>
      </c>
      <c r="L60" s="13">
        <v>4165265.0980000002</v>
      </c>
      <c r="M60" s="13">
        <v>1952.33</v>
      </c>
      <c r="N60" s="13">
        <v>1952.34</v>
      </c>
      <c r="O60" s="1" t="s">
        <v>147</v>
      </c>
      <c r="P60" s="13">
        <v>0.01</v>
      </c>
      <c r="Q60" s="13">
        <f t="shared" si="1"/>
        <v>0.01</v>
      </c>
    </row>
    <row r="61" spans="10:17" x14ac:dyDescent="0.25">
      <c r="J61" s="1" t="s">
        <v>110</v>
      </c>
      <c r="K61" s="13">
        <v>290674.36</v>
      </c>
      <c r="L61" s="13">
        <v>4165286.1570000001</v>
      </c>
      <c r="M61" s="13">
        <v>1952.0070000000001</v>
      </c>
      <c r="N61" s="13">
        <v>1951.9349999999999</v>
      </c>
      <c r="O61" s="1" t="s">
        <v>147</v>
      </c>
      <c r="P61" s="13">
        <v>-7.1999999999999995E-2</v>
      </c>
      <c r="Q61" s="13">
        <f t="shared" si="1"/>
        <v>7.1999999999999995E-2</v>
      </c>
    </row>
    <row r="62" spans="10:17" x14ac:dyDescent="0.25">
      <c r="J62" s="1" t="s">
        <v>111</v>
      </c>
      <c r="K62" s="13">
        <v>290676.72499999998</v>
      </c>
      <c r="L62" s="13">
        <v>4165295.7450000001</v>
      </c>
      <c r="M62" s="13">
        <v>1951.7429999999999</v>
      </c>
      <c r="N62" s="13">
        <v>1951.7729999999999</v>
      </c>
      <c r="O62" s="1" t="s">
        <v>147</v>
      </c>
      <c r="P62" s="13">
        <v>0.03</v>
      </c>
      <c r="Q62" s="13">
        <f t="shared" si="1"/>
        <v>0.03</v>
      </c>
    </row>
    <row r="63" spans="10:17" x14ac:dyDescent="0.25">
      <c r="J63" s="1" t="s">
        <v>112</v>
      </c>
      <c r="K63" s="13">
        <v>367444.90600000002</v>
      </c>
      <c r="L63" s="13">
        <v>4209174.091</v>
      </c>
      <c r="M63" s="13">
        <v>2188.627</v>
      </c>
      <c r="N63" s="13">
        <v>2188.614</v>
      </c>
      <c r="O63" s="1" t="s">
        <v>147</v>
      </c>
      <c r="P63" s="13">
        <v>-1.2999999999999999E-2</v>
      </c>
      <c r="Q63" s="13">
        <f t="shared" si="1"/>
        <v>1.2999999999999999E-2</v>
      </c>
    </row>
    <row r="64" spans="10:17" x14ac:dyDescent="0.25">
      <c r="J64" s="1" t="s">
        <v>113</v>
      </c>
      <c r="K64" s="13">
        <v>367446.05</v>
      </c>
      <c r="L64" s="13">
        <v>4209185.1919999998</v>
      </c>
      <c r="M64" s="13">
        <v>2188.54</v>
      </c>
      <c r="N64" s="13">
        <v>2188.64</v>
      </c>
      <c r="O64" s="1" t="s">
        <v>147</v>
      </c>
      <c r="P64" s="13">
        <v>0.1</v>
      </c>
      <c r="Q64" s="13">
        <f t="shared" si="1"/>
        <v>0.1</v>
      </c>
    </row>
    <row r="65" spans="10:17" x14ac:dyDescent="0.25">
      <c r="J65" s="1" t="s">
        <v>114</v>
      </c>
      <c r="K65" s="13">
        <v>367445.35800000001</v>
      </c>
      <c r="L65" s="13">
        <v>4209194.159</v>
      </c>
      <c r="M65" s="13">
        <v>2188.85</v>
      </c>
      <c r="N65" s="13">
        <v>2188.9070000000002</v>
      </c>
      <c r="O65" s="1" t="s">
        <v>147</v>
      </c>
      <c r="P65" s="13">
        <v>5.7000000000000002E-2</v>
      </c>
      <c r="Q65" s="13">
        <f t="shared" si="1"/>
        <v>5.7000000000000002E-2</v>
      </c>
    </row>
    <row r="66" spans="10:17" x14ac:dyDescent="0.25">
      <c r="J66" s="1" t="s">
        <v>115</v>
      </c>
      <c r="K66" s="13">
        <v>367450.37599999999</v>
      </c>
      <c r="L66" s="13">
        <v>4209195.7699999996</v>
      </c>
      <c r="M66" s="13">
        <v>2189.1370000000002</v>
      </c>
      <c r="N66" s="13">
        <v>2189.2950000000001</v>
      </c>
      <c r="O66" s="1" t="s">
        <v>147</v>
      </c>
      <c r="P66" s="13">
        <v>0.158</v>
      </c>
      <c r="Q66" s="13">
        <f t="shared" si="1"/>
        <v>0.158</v>
      </c>
    </row>
    <row r="67" spans="10:17" x14ac:dyDescent="0.25">
      <c r="J67" s="1" t="s">
        <v>116</v>
      </c>
      <c r="K67" s="13">
        <v>367450.712</v>
      </c>
      <c r="L67" s="13">
        <v>4209189.9450000003</v>
      </c>
      <c r="M67" s="13">
        <v>2188.9299999999998</v>
      </c>
      <c r="N67" s="13">
        <v>2188.94</v>
      </c>
      <c r="O67" s="1" t="s">
        <v>147</v>
      </c>
      <c r="P67" s="13">
        <v>0.01</v>
      </c>
      <c r="Q67" s="13">
        <f t="shared" si="1"/>
        <v>0.01</v>
      </c>
    </row>
    <row r="68" spans="10:17" x14ac:dyDescent="0.25">
      <c r="J68" s="1" t="s">
        <v>117</v>
      </c>
      <c r="K68" s="13">
        <v>329587.84399999998</v>
      </c>
      <c r="L68" s="13">
        <v>4163090.571</v>
      </c>
      <c r="M68" s="13">
        <v>2431.3139999999999</v>
      </c>
      <c r="N68" s="13">
        <v>2431.3850000000002</v>
      </c>
      <c r="O68" s="1" t="s">
        <v>147</v>
      </c>
      <c r="P68" s="13">
        <v>7.0999999999999994E-2</v>
      </c>
      <c r="Q68" s="13">
        <f t="shared" ref="Q68:Q97" si="2">ABS(P68)</f>
        <v>7.0999999999999994E-2</v>
      </c>
    </row>
    <row r="69" spans="10:17" x14ac:dyDescent="0.25">
      <c r="J69" s="1" t="s">
        <v>118</v>
      </c>
      <c r="K69" s="13">
        <v>329588.74699999997</v>
      </c>
      <c r="L69" s="13">
        <v>4163087.395</v>
      </c>
      <c r="M69" s="13">
        <v>2431.67</v>
      </c>
      <c r="N69" s="13">
        <v>2431.7449999999999</v>
      </c>
      <c r="O69" s="1" t="s">
        <v>147</v>
      </c>
      <c r="P69" s="13">
        <v>7.4999999999999997E-2</v>
      </c>
      <c r="Q69" s="13">
        <f t="shared" si="2"/>
        <v>7.4999999999999997E-2</v>
      </c>
    </row>
    <row r="70" spans="10:17" x14ac:dyDescent="0.25">
      <c r="J70" s="1" t="s">
        <v>119</v>
      </c>
      <c r="K70" s="13">
        <v>329596.59299999999</v>
      </c>
      <c r="L70" s="13">
        <v>4163084.7489999998</v>
      </c>
      <c r="M70" s="13">
        <v>2431.538</v>
      </c>
      <c r="N70" s="13">
        <v>2431.6390000000001</v>
      </c>
      <c r="O70" s="1" t="s">
        <v>147</v>
      </c>
      <c r="P70" s="13">
        <v>0.10100000000000001</v>
      </c>
      <c r="Q70" s="13">
        <f t="shared" si="2"/>
        <v>0.10100000000000001</v>
      </c>
    </row>
    <row r="71" spans="10:17" x14ac:dyDescent="0.25">
      <c r="J71" s="1" t="s">
        <v>120</v>
      </c>
      <c r="K71" s="13">
        <v>329604.10499999998</v>
      </c>
      <c r="L71" s="13">
        <v>4163086.1460000002</v>
      </c>
      <c r="M71" s="13">
        <v>2431.3980000000001</v>
      </c>
      <c r="N71" s="13">
        <v>2431.6010000000001</v>
      </c>
      <c r="O71" s="1" t="s">
        <v>147</v>
      </c>
      <c r="P71" s="13">
        <v>0.20300000000000001</v>
      </c>
      <c r="Q71" s="13">
        <f t="shared" si="2"/>
        <v>0.20300000000000001</v>
      </c>
    </row>
    <row r="72" spans="10:17" x14ac:dyDescent="0.25">
      <c r="J72" s="1" t="s">
        <v>121</v>
      </c>
      <c r="K72" s="13">
        <v>329604.81</v>
      </c>
      <c r="L72" s="13">
        <v>4163082.7570000002</v>
      </c>
      <c r="M72" s="13">
        <v>2431.0160000000001</v>
      </c>
      <c r="N72" s="13">
        <v>2431.2399999999998</v>
      </c>
      <c r="O72" s="1" t="s">
        <v>147</v>
      </c>
      <c r="P72" s="13">
        <v>0.224</v>
      </c>
      <c r="Q72" s="13">
        <f t="shared" si="2"/>
        <v>0.224</v>
      </c>
    </row>
    <row r="73" spans="10:17" x14ac:dyDescent="0.25">
      <c r="J73" s="1" t="s">
        <v>122</v>
      </c>
      <c r="K73" s="13">
        <v>309047.397</v>
      </c>
      <c r="L73" s="13">
        <v>4191692.719</v>
      </c>
      <c r="M73" s="13">
        <v>1692.883</v>
      </c>
      <c r="N73" s="13">
        <v>1692.9749999999999</v>
      </c>
      <c r="O73" s="1" t="s">
        <v>147</v>
      </c>
      <c r="P73" s="13">
        <v>9.1999999999999998E-2</v>
      </c>
      <c r="Q73" s="13">
        <f t="shared" si="2"/>
        <v>9.1999999999999998E-2</v>
      </c>
    </row>
    <row r="74" spans="10:17" x14ac:dyDescent="0.25">
      <c r="J74" s="1" t="s">
        <v>123</v>
      </c>
      <c r="K74" s="13">
        <v>309050.989</v>
      </c>
      <c r="L74" s="13">
        <v>4191688.142</v>
      </c>
      <c r="M74" s="13">
        <v>1693.0509999999999</v>
      </c>
      <c r="N74" s="13">
        <v>1693.145</v>
      </c>
      <c r="O74" s="1" t="s">
        <v>147</v>
      </c>
      <c r="P74" s="13">
        <v>9.4E-2</v>
      </c>
      <c r="Q74" s="13">
        <f t="shared" si="2"/>
        <v>9.4E-2</v>
      </c>
    </row>
    <row r="75" spans="10:17" x14ac:dyDescent="0.25">
      <c r="J75" s="1" t="s">
        <v>124</v>
      </c>
      <c r="K75" s="13">
        <v>309054.66800000001</v>
      </c>
      <c r="L75" s="13">
        <v>4191682.105</v>
      </c>
      <c r="M75" s="13">
        <v>1693.229</v>
      </c>
      <c r="N75" s="13">
        <v>1693.2719999999999</v>
      </c>
      <c r="O75" s="1" t="s">
        <v>147</v>
      </c>
      <c r="P75" s="13">
        <v>4.2999999999999997E-2</v>
      </c>
      <c r="Q75" s="13">
        <f t="shared" si="2"/>
        <v>4.2999999999999997E-2</v>
      </c>
    </row>
    <row r="76" spans="10:17" x14ac:dyDescent="0.25">
      <c r="J76" s="1" t="s">
        <v>125</v>
      </c>
      <c r="K76" s="13">
        <v>309058.05</v>
      </c>
      <c r="L76" s="13">
        <v>4191675.9010000001</v>
      </c>
      <c r="M76" s="13">
        <v>1693.4259999999999</v>
      </c>
      <c r="N76" s="13">
        <v>1693.451</v>
      </c>
      <c r="O76" s="1" t="s">
        <v>147</v>
      </c>
      <c r="P76" s="13">
        <v>2.5000000000000001E-2</v>
      </c>
      <c r="Q76" s="13">
        <f t="shared" si="2"/>
        <v>2.5000000000000001E-2</v>
      </c>
    </row>
    <row r="77" spans="10:17" x14ac:dyDescent="0.25">
      <c r="J77" s="1" t="s">
        <v>126</v>
      </c>
      <c r="K77" s="13">
        <v>309061.79800000001</v>
      </c>
      <c r="L77" s="13">
        <v>4191665.111</v>
      </c>
      <c r="M77" s="13">
        <v>1693.809</v>
      </c>
      <c r="N77" s="13">
        <v>1693.923</v>
      </c>
      <c r="O77" s="1" t="s">
        <v>147</v>
      </c>
      <c r="P77" s="13">
        <v>0.114</v>
      </c>
      <c r="Q77" s="13">
        <f t="shared" si="2"/>
        <v>0.114</v>
      </c>
    </row>
    <row r="78" spans="10:17" x14ac:dyDescent="0.25">
      <c r="J78" s="1" t="s">
        <v>127</v>
      </c>
      <c r="K78" s="13">
        <v>321380.86599999998</v>
      </c>
      <c r="L78" s="13">
        <v>4196851.8949999996</v>
      </c>
      <c r="M78" s="13">
        <v>1677.0039999999999</v>
      </c>
      <c r="N78" s="13">
        <v>1676.97</v>
      </c>
      <c r="O78" s="1" t="s">
        <v>147</v>
      </c>
      <c r="P78" s="13">
        <v>-3.4000000000000002E-2</v>
      </c>
      <c r="Q78" s="13">
        <f t="shared" si="2"/>
        <v>3.4000000000000002E-2</v>
      </c>
    </row>
    <row r="79" spans="10:17" x14ac:dyDescent="0.25">
      <c r="J79" s="1" t="s">
        <v>128</v>
      </c>
      <c r="K79" s="13">
        <v>321380.66899999999</v>
      </c>
      <c r="L79" s="13">
        <v>4196841.9469999997</v>
      </c>
      <c r="M79" s="13">
        <v>1676.92</v>
      </c>
      <c r="N79" s="13">
        <v>1676.896</v>
      </c>
      <c r="O79" s="1" t="s">
        <v>147</v>
      </c>
      <c r="P79" s="13">
        <v>-2.4E-2</v>
      </c>
      <c r="Q79" s="13">
        <f t="shared" si="2"/>
        <v>2.4E-2</v>
      </c>
    </row>
    <row r="80" spans="10:17" x14ac:dyDescent="0.25">
      <c r="J80" s="1" t="s">
        <v>129</v>
      </c>
      <c r="K80" s="13">
        <v>321380.19300000003</v>
      </c>
      <c r="L80" s="13">
        <v>4196836.2220000001</v>
      </c>
      <c r="M80" s="13">
        <v>1676.8579999999999</v>
      </c>
      <c r="N80" s="13">
        <v>1676.88</v>
      </c>
      <c r="O80" s="1" t="s">
        <v>147</v>
      </c>
      <c r="P80" s="13">
        <v>2.1999999999999999E-2</v>
      </c>
      <c r="Q80" s="13">
        <f t="shared" si="2"/>
        <v>2.1999999999999999E-2</v>
      </c>
    </row>
    <row r="81" spans="10:17" x14ac:dyDescent="0.25">
      <c r="J81" s="1" t="s">
        <v>130</v>
      </c>
      <c r="K81" s="13">
        <v>321379.81199999998</v>
      </c>
      <c r="L81" s="13">
        <v>4196822.9369999999</v>
      </c>
      <c r="M81" s="13">
        <v>1676.663</v>
      </c>
      <c r="N81" s="13">
        <v>1676.6759999999999</v>
      </c>
      <c r="O81" s="1" t="s">
        <v>147</v>
      </c>
      <c r="P81" s="13">
        <v>1.2999999999999999E-2</v>
      </c>
      <c r="Q81" s="13">
        <f t="shared" si="2"/>
        <v>1.2999999999999999E-2</v>
      </c>
    </row>
    <row r="82" spans="10:17" x14ac:dyDescent="0.25">
      <c r="J82" s="1" t="s">
        <v>131</v>
      </c>
      <c r="K82" s="13">
        <v>321378.20400000003</v>
      </c>
      <c r="L82" s="13">
        <v>4196804.2209999999</v>
      </c>
      <c r="M82" s="13">
        <v>1676.306</v>
      </c>
      <c r="N82" s="13">
        <v>1676.3789999999999</v>
      </c>
      <c r="O82" s="1" t="s">
        <v>147</v>
      </c>
      <c r="P82" s="13">
        <v>7.2999999999999995E-2</v>
      </c>
      <c r="Q82" s="13">
        <f t="shared" si="2"/>
        <v>7.2999999999999995E-2</v>
      </c>
    </row>
    <row r="83" spans="10:17" x14ac:dyDescent="0.25">
      <c r="J83" s="1" t="s">
        <v>132</v>
      </c>
      <c r="K83" s="13">
        <v>347332.00300000003</v>
      </c>
      <c r="L83" s="13">
        <v>4205383.8210000005</v>
      </c>
      <c r="M83" s="13">
        <v>1756.3040000000001</v>
      </c>
      <c r="N83" s="13">
        <v>1756.3440000000001</v>
      </c>
      <c r="O83" s="1" t="s">
        <v>147</v>
      </c>
      <c r="P83" s="13">
        <v>0.04</v>
      </c>
      <c r="Q83" s="13">
        <f t="shared" si="2"/>
        <v>0.04</v>
      </c>
    </row>
    <row r="84" spans="10:17" x14ac:dyDescent="0.25">
      <c r="J84" s="1" t="s">
        <v>133</v>
      </c>
      <c r="K84" s="13">
        <v>347315.97700000001</v>
      </c>
      <c r="L84" s="13">
        <v>4205381.9029999999</v>
      </c>
      <c r="M84" s="13">
        <v>1756.2349999999999</v>
      </c>
      <c r="N84" s="13">
        <v>1756.298</v>
      </c>
      <c r="O84" s="1" t="s">
        <v>147</v>
      </c>
      <c r="P84" s="13">
        <v>6.3E-2</v>
      </c>
      <c r="Q84" s="13">
        <f t="shared" si="2"/>
        <v>6.3E-2</v>
      </c>
    </row>
    <row r="85" spans="10:17" x14ac:dyDescent="0.25">
      <c r="J85" s="1" t="s">
        <v>134</v>
      </c>
      <c r="K85" s="13">
        <v>347320.67</v>
      </c>
      <c r="L85" s="13">
        <v>4205389.7529999996</v>
      </c>
      <c r="M85" s="13">
        <v>1756.1959999999999</v>
      </c>
      <c r="N85" s="13">
        <v>1756.412</v>
      </c>
      <c r="O85" s="1" t="s">
        <v>147</v>
      </c>
      <c r="P85" s="13">
        <v>0.216</v>
      </c>
      <c r="Q85" s="13">
        <f t="shared" si="2"/>
        <v>0.216</v>
      </c>
    </row>
    <row r="86" spans="10:17" x14ac:dyDescent="0.25">
      <c r="J86" s="1" t="s">
        <v>135</v>
      </c>
      <c r="K86" s="13">
        <v>347329.70699999999</v>
      </c>
      <c r="L86" s="13">
        <v>4205396.1380000003</v>
      </c>
      <c r="M86" s="13">
        <v>1756.2550000000001</v>
      </c>
      <c r="N86" s="13">
        <v>1756.37</v>
      </c>
      <c r="O86" s="1" t="s">
        <v>147</v>
      </c>
      <c r="P86" s="13">
        <v>0.115</v>
      </c>
      <c r="Q86" s="13">
        <f t="shared" si="2"/>
        <v>0.115</v>
      </c>
    </row>
    <row r="87" spans="10:17" x14ac:dyDescent="0.25">
      <c r="J87" s="1" t="s">
        <v>136</v>
      </c>
      <c r="K87" s="13">
        <v>347337.36</v>
      </c>
      <c r="L87" s="13">
        <v>4205399.3969999999</v>
      </c>
      <c r="M87" s="13">
        <v>1756.335</v>
      </c>
      <c r="N87" s="13">
        <v>1756.5029999999999</v>
      </c>
      <c r="O87" s="1" t="s">
        <v>147</v>
      </c>
      <c r="P87" s="13">
        <v>0.16800000000000001</v>
      </c>
      <c r="Q87" s="13">
        <f t="shared" si="2"/>
        <v>0.16800000000000001</v>
      </c>
    </row>
    <row r="88" spans="10:17" x14ac:dyDescent="0.25">
      <c r="J88" s="1" t="s">
        <v>137</v>
      </c>
      <c r="K88" s="13">
        <v>330016.38</v>
      </c>
      <c r="L88" s="13">
        <v>4162753.5320000001</v>
      </c>
      <c r="M88" s="13">
        <v>2455.5790000000002</v>
      </c>
      <c r="N88" s="13">
        <v>2455.7379999999998</v>
      </c>
      <c r="O88" s="1" t="s">
        <v>147</v>
      </c>
      <c r="P88" s="13">
        <v>0.159</v>
      </c>
      <c r="Q88" s="13">
        <f t="shared" si="2"/>
        <v>0.159</v>
      </c>
    </row>
    <row r="89" spans="10:17" x14ac:dyDescent="0.25">
      <c r="J89" s="1" t="s">
        <v>138</v>
      </c>
      <c r="K89" s="13">
        <v>330008.71999999997</v>
      </c>
      <c r="L89" s="13">
        <v>4162757.7110000001</v>
      </c>
      <c r="M89" s="13">
        <v>2455.2469999999998</v>
      </c>
      <c r="N89" s="13">
        <v>2455.5050000000001</v>
      </c>
      <c r="O89" s="1" t="s">
        <v>147</v>
      </c>
      <c r="P89" s="13">
        <v>0.25800000000000001</v>
      </c>
      <c r="Q89" s="13">
        <f t="shared" si="2"/>
        <v>0.25800000000000001</v>
      </c>
    </row>
    <row r="90" spans="10:17" x14ac:dyDescent="0.25">
      <c r="J90" s="1" t="s">
        <v>139</v>
      </c>
      <c r="K90" s="13">
        <v>330003.27500000002</v>
      </c>
      <c r="L90" s="13">
        <v>4162759.7519999999</v>
      </c>
      <c r="M90" s="13">
        <v>2455.0419999999999</v>
      </c>
      <c r="N90" s="13">
        <v>2455.1480000000001</v>
      </c>
      <c r="O90" s="1" t="s">
        <v>147</v>
      </c>
      <c r="P90" s="13">
        <v>0.106</v>
      </c>
      <c r="Q90" s="13">
        <f t="shared" si="2"/>
        <v>0.106</v>
      </c>
    </row>
    <row r="91" spans="10:17" x14ac:dyDescent="0.25">
      <c r="J91" s="1" t="s">
        <v>140</v>
      </c>
      <c r="K91" s="13">
        <v>329983.29700000002</v>
      </c>
      <c r="L91" s="13">
        <v>4162733.5639999998</v>
      </c>
      <c r="M91" s="13">
        <v>2458.134</v>
      </c>
      <c r="N91" s="13">
        <v>2458.1770000000001</v>
      </c>
      <c r="O91" s="1" t="s">
        <v>147</v>
      </c>
      <c r="P91" s="13">
        <v>4.2999999999999997E-2</v>
      </c>
      <c r="Q91" s="13">
        <f t="shared" si="2"/>
        <v>4.2999999999999997E-2</v>
      </c>
    </row>
    <row r="92" spans="10:17" x14ac:dyDescent="0.25">
      <c r="J92" s="1" t="s">
        <v>141</v>
      </c>
      <c r="K92" s="13">
        <v>329977.20600000001</v>
      </c>
      <c r="L92" s="13">
        <v>4162735.4070000001</v>
      </c>
      <c r="M92" s="13">
        <v>2457.8330000000001</v>
      </c>
      <c r="N92" s="13">
        <v>2457.8139999999999</v>
      </c>
      <c r="O92" s="1" t="s">
        <v>147</v>
      </c>
      <c r="P92" s="13">
        <v>-1.9E-2</v>
      </c>
      <c r="Q92" s="13">
        <f t="shared" si="2"/>
        <v>1.9E-2</v>
      </c>
    </row>
    <row r="93" spans="10:17" x14ac:dyDescent="0.25">
      <c r="J93" s="1" t="s">
        <v>142</v>
      </c>
      <c r="K93" s="13">
        <v>309047.38</v>
      </c>
      <c r="L93" s="13">
        <v>4191692.71</v>
      </c>
      <c r="M93" s="13">
        <v>1692.89</v>
      </c>
      <c r="N93" s="13">
        <v>1692.9739999999999</v>
      </c>
      <c r="O93" s="1" t="s">
        <v>147</v>
      </c>
      <c r="P93" s="13">
        <v>8.4000000000000005E-2</v>
      </c>
      <c r="Q93" s="13">
        <f t="shared" si="2"/>
        <v>8.4000000000000005E-2</v>
      </c>
    </row>
    <row r="94" spans="10:17" x14ac:dyDescent="0.25">
      <c r="J94" s="1" t="s">
        <v>143</v>
      </c>
      <c r="K94" s="13">
        <v>309050.98</v>
      </c>
      <c r="L94" s="13">
        <v>4191688.1179999998</v>
      </c>
      <c r="M94" s="13">
        <v>1693.0429999999999</v>
      </c>
      <c r="N94" s="13">
        <v>1693.143</v>
      </c>
      <c r="O94" s="1" t="s">
        <v>147</v>
      </c>
      <c r="P94" s="13">
        <v>0.1</v>
      </c>
      <c r="Q94" s="13">
        <f t="shared" si="2"/>
        <v>0.1</v>
      </c>
    </row>
    <row r="95" spans="10:17" x14ac:dyDescent="0.25">
      <c r="J95" s="1" t="s">
        <v>144</v>
      </c>
      <c r="K95" s="13">
        <v>309054.66200000001</v>
      </c>
      <c r="L95" s="13">
        <v>4191682.0950000002</v>
      </c>
      <c r="M95" s="13">
        <v>1693.2539999999999</v>
      </c>
      <c r="N95" s="13">
        <v>1693.2729999999999</v>
      </c>
      <c r="O95" s="1" t="s">
        <v>147</v>
      </c>
      <c r="P95" s="13">
        <v>1.9E-2</v>
      </c>
      <c r="Q95" s="13">
        <f t="shared" si="2"/>
        <v>1.9E-2</v>
      </c>
    </row>
    <row r="96" spans="10:17" x14ac:dyDescent="0.25">
      <c r="J96" s="1" t="s">
        <v>145</v>
      </c>
      <c r="K96" s="13">
        <v>309058.05300000001</v>
      </c>
      <c r="L96" s="13">
        <v>4191675.892</v>
      </c>
      <c r="M96" s="13">
        <v>1693.46</v>
      </c>
      <c r="N96" s="13">
        <v>1693.452</v>
      </c>
      <c r="O96" s="1" t="s">
        <v>147</v>
      </c>
      <c r="P96" s="13">
        <v>-8.0000000000000002E-3</v>
      </c>
      <c r="Q96" s="13">
        <f t="shared" si="2"/>
        <v>8.0000000000000002E-3</v>
      </c>
    </row>
    <row r="97" spans="10:17" x14ac:dyDescent="0.25">
      <c r="J97" s="1" t="s">
        <v>146</v>
      </c>
      <c r="K97" s="13">
        <v>309061.80200000003</v>
      </c>
      <c r="L97" s="13">
        <v>4191665.1060000001</v>
      </c>
      <c r="M97" s="13">
        <v>1693.84</v>
      </c>
      <c r="N97" s="13">
        <v>1693.922</v>
      </c>
      <c r="O97" s="1" t="s">
        <v>147</v>
      </c>
      <c r="P97" s="13">
        <v>8.2000000000000003E-2</v>
      </c>
      <c r="Q97" s="13">
        <f t="shared" si="2"/>
        <v>8.2000000000000003E-2</v>
      </c>
    </row>
  </sheetData>
  <mergeCells count="2">
    <mergeCell ref="A1:H1"/>
    <mergeCell ref="J1:Q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8"/>
  <sheetViews>
    <sheetView workbookViewId="0">
      <selection activeCell="A2" sqref="A1:W1048576"/>
    </sheetView>
  </sheetViews>
  <sheetFormatPr defaultRowHeight="15" x14ac:dyDescent="0.25"/>
  <cols>
    <col min="1" max="1" width="11.42578125" style="30" bestFit="1" customWidth="1"/>
    <col min="2" max="2" width="10.5703125" style="13" bestFit="1" customWidth="1"/>
    <col min="3" max="3" width="11.5703125" style="13" bestFit="1" customWidth="1"/>
    <col min="4" max="4" width="8.85546875" style="13" bestFit="1" customWidth="1"/>
    <col min="5" max="5" width="8.5703125" style="13" bestFit="1" customWidth="1"/>
    <col min="6" max="6" width="13.5703125" style="1" bestFit="1" customWidth="1"/>
    <col min="7" max="7" width="7.28515625" style="13" bestFit="1" customWidth="1"/>
    <col min="8" max="8" width="2.7109375" style="1" customWidth="1"/>
    <col min="9" max="9" width="11.42578125" style="30" bestFit="1" customWidth="1"/>
    <col min="10" max="10" width="10.5703125" style="13" bestFit="1" customWidth="1"/>
    <col min="11" max="11" width="11.5703125" style="13" bestFit="1" customWidth="1"/>
    <col min="12" max="12" width="8.85546875" style="13" bestFit="1" customWidth="1"/>
    <col min="13" max="13" width="8.5703125" style="13" bestFit="1" customWidth="1"/>
    <col min="14" max="14" width="13.5703125" style="1" bestFit="1" customWidth="1"/>
    <col min="15" max="15" width="7.28515625" style="13" bestFit="1" customWidth="1"/>
    <col min="16" max="16" width="2.7109375" style="1" customWidth="1"/>
    <col min="17" max="17" width="11.42578125" style="30" bestFit="1" customWidth="1"/>
    <col min="18" max="18" width="10.5703125" style="13" bestFit="1" customWidth="1"/>
    <col min="19" max="19" width="11.5703125" style="13" bestFit="1" customWidth="1"/>
    <col min="20" max="20" width="8.85546875" style="13" bestFit="1" customWidth="1"/>
    <col min="21" max="21" width="8.5703125" style="13" bestFit="1" customWidth="1"/>
    <col min="22" max="22" width="13.5703125" style="1" bestFit="1" customWidth="1"/>
    <col min="23" max="23" width="7.28515625" style="13" bestFit="1" customWidth="1"/>
    <col min="24" max="16384" width="9.140625" style="1"/>
  </cols>
  <sheetData>
    <row r="1" spans="1:23" x14ac:dyDescent="0.25">
      <c r="A1" s="38" t="s">
        <v>9</v>
      </c>
      <c r="B1" s="38"/>
      <c r="C1" s="38"/>
      <c r="D1" s="38"/>
      <c r="E1" s="38"/>
      <c r="F1" s="38"/>
      <c r="G1" s="38"/>
      <c r="H1" s="14"/>
      <c r="I1" s="38" t="s">
        <v>10</v>
      </c>
      <c r="J1" s="38"/>
      <c r="K1" s="38"/>
      <c r="L1" s="38"/>
      <c r="M1" s="38"/>
      <c r="N1" s="38"/>
      <c r="O1" s="38"/>
      <c r="P1" s="14"/>
      <c r="Q1" s="38" t="s">
        <v>11</v>
      </c>
      <c r="R1" s="38"/>
      <c r="S1" s="38"/>
      <c r="T1" s="38"/>
      <c r="U1" s="38"/>
      <c r="V1" s="38"/>
      <c r="W1" s="38"/>
    </row>
    <row r="2" spans="1:23" x14ac:dyDescent="0.25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7" t="s">
        <v>6</v>
      </c>
      <c r="H2" s="14"/>
      <c r="I2" s="15" t="s">
        <v>0</v>
      </c>
      <c r="J2" s="16" t="s">
        <v>1</v>
      </c>
      <c r="K2" s="16" t="s">
        <v>2</v>
      </c>
      <c r="L2" s="16" t="s">
        <v>3</v>
      </c>
      <c r="M2" s="16" t="s">
        <v>4</v>
      </c>
      <c r="N2" s="16" t="s">
        <v>5</v>
      </c>
      <c r="O2" s="17" t="s">
        <v>6</v>
      </c>
      <c r="P2" s="14"/>
      <c r="Q2" s="15" t="s">
        <v>0</v>
      </c>
      <c r="R2" s="16" t="s">
        <v>1</v>
      </c>
      <c r="S2" s="16" t="s">
        <v>2</v>
      </c>
      <c r="T2" s="16" t="s">
        <v>3</v>
      </c>
      <c r="U2" s="16" t="s">
        <v>12</v>
      </c>
      <c r="V2" s="16" t="s">
        <v>5</v>
      </c>
      <c r="W2" s="17" t="s">
        <v>6</v>
      </c>
    </row>
    <row r="3" spans="1:23" x14ac:dyDescent="0.25">
      <c r="A3" s="6" t="s">
        <v>51</v>
      </c>
      <c r="B3" s="18">
        <v>301052.58299999998</v>
      </c>
      <c r="C3" s="18">
        <v>4168395.5860000001</v>
      </c>
      <c r="D3" s="18">
        <v>1736.0540000000001</v>
      </c>
      <c r="E3" s="18">
        <v>1735.998</v>
      </c>
      <c r="F3" s="19" t="s">
        <v>106</v>
      </c>
      <c r="G3" s="20">
        <v>-5.6000000000000001E-2</v>
      </c>
      <c r="H3" s="14"/>
      <c r="I3" s="6" t="s">
        <v>51</v>
      </c>
      <c r="J3" s="20">
        <v>301052.58299999998</v>
      </c>
      <c r="K3" s="20">
        <v>4168395.5860000001</v>
      </c>
      <c r="L3" s="20">
        <v>1736.0540000000001</v>
      </c>
      <c r="M3" s="20">
        <v>1735.998</v>
      </c>
      <c r="N3" s="9" t="s">
        <v>106</v>
      </c>
      <c r="O3" s="21">
        <v>-5.6000000000000001E-2</v>
      </c>
      <c r="P3" s="14"/>
      <c r="Q3" s="6" t="s">
        <v>51</v>
      </c>
      <c r="R3" s="20">
        <v>301052.58299999998</v>
      </c>
      <c r="S3" s="20">
        <v>4168395.5860000001</v>
      </c>
      <c r="T3" s="20">
        <v>1736.0540000000001</v>
      </c>
      <c r="U3" s="20">
        <v>1735.9949999999999</v>
      </c>
      <c r="V3" s="9" t="s">
        <v>106</v>
      </c>
      <c r="W3" s="21">
        <f>Table212[[#This Row],[DEMZ]]-Table212[[#This Row],[KnownZ]]</f>
        <v>-5.9000000000196451E-2</v>
      </c>
    </row>
    <row r="4" spans="1:23" x14ac:dyDescent="0.25">
      <c r="A4" s="6" t="s">
        <v>52</v>
      </c>
      <c r="B4" s="18">
        <v>301060.05599999998</v>
      </c>
      <c r="C4" s="18">
        <v>4168399.0490000001</v>
      </c>
      <c r="D4" s="18">
        <v>1735.9860000000001</v>
      </c>
      <c r="E4" s="18">
        <v>1735.921</v>
      </c>
      <c r="F4" s="19" t="s">
        <v>106</v>
      </c>
      <c r="G4" s="20">
        <v>-6.5000000000000002E-2</v>
      </c>
      <c r="H4" s="14"/>
      <c r="I4" s="6" t="s">
        <v>52</v>
      </c>
      <c r="J4" s="20">
        <v>301060.05599999998</v>
      </c>
      <c r="K4" s="20">
        <v>4168399.0490000001</v>
      </c>
      <c r="L4" s="20">
        <v>1735.9860000000001</v>
      </c>
      <c r="M4" s="20">
        <v>1735.921</v>
      </c>
      <c r="N4" s="9" t="s">
        <v>106</v>
      </c>
      <c r="O4" s="21">
        <v>-6.5000000000000002E-2</v>
      </c>
      <c r="P4" s="14"/>
      <c r="Q4" s="6" t="s">
        <v>52</v>
      </c>
      <c r="R4" s="20">
        <v>301060.05599999998</v>
      </c>
      <c r="S4" s="20">
        <v>4168399.0490000001</v>
      </c>
      <c r="T4" s="20">
        <v>1735.9860000000001</v>
      </c>
      <c r="U4" s="20">
        <v>1735.913</v>
      </c>
      <c r="V4" s="9" t="s">
        <v>106</v>
      </c>
      <c r="W4" s="21">
        <f>Table212[[#This Row],[DEMZ]]-Table212[[#This Row],[KnownZ]]</f>
        <v>-7.3000000000092768E-2</v>
      </c>
    </row>
    <row r="5" spans="1:23" x14ac:dyDescent="0.25">
      <c r="A5" s="6" t="s">
        <v>53</v>
      </c>
      <c r="B5" s="18">
        <v>301067.027</v>
      </c>
      <c r="C5" s="18">
        <v>4168402.31</v>
      </c>
      <c r="D5" s="18">
        <v>1735.8810000000001</v>
      </c>
      <c r="E5" s="18">
        <v>1735.8489999999999</v>
      </c>
      <c r="F5" s="19" t="s">
        <v>106</v>
      </c>
      <c r="G5" s="20">
        <v>-3.2000000000000001E-2</v>
      </c>
      <c r="H5" s="14"/>
      <c r="I5" s="6" t="s">
        <v>53</v>
      </c>
      <c r="J5" s="20">
        <v>301067.027</v>
      </c>
      <c r="K5" s="20">
        <v>4168402.31</v>
      </c>
      <c r="L5" s="20">
        <v>1735.8810000000001</v>
      </c>
      <c r="M5" s="20">
        <v>1735.8489999999999</v>
      </c>
      <c r="N5" s="9" t="s">
        <v>106</v>
      </c>
      <c r="O5" s="21">
        <v>-3.2000000000000001E-2</v>
      </c>
      <c r="P5" s="14"/>
      <c r="Q5" s="6" t="s">
        <v>53</v>
      </c>
      <c r="R5" s="20">
        <v>301067.027</v>
      </c>
      <c r="S5" s="20">
        <v>4168402.31</v>
      </c>
      <c r="T5" s="20">
        <v>1735.8810000000001</v>
      </c>
      <c r="U5" s="20">
        <v>1735.848</v>
      </c>
      <c r="V5" s="9" t="s">
        <v>106</v>
      </c>
      <c r="W5" s="21">
        <f>Table212[[#This Row],[DEMZ]]-Table212[[#This Row],[KnownZ]]</f>
        <v>-3.3000000000129148E-2</v>
      </c>
    </row>
    <row r="6" spans="1:23" x14ac:dyDescent="0.25">
      <c r="A6" s="6" t="s">
        <v>54</v>
      </c>
      <c r="B6" s="18">
        <v>301077.16700000002</v>
      </c>
      <c r="C6" s="18">
        <v>4168407.0219999999</v>
      </c>
      <c r="D6" s="18">
        <v>1735.7560000000001</v>
      </c>
      <c r="E6" s="18">
        <v>1735.712</v>
      </c>
      <c r="F6" s="19" t="s">
        <v>106</v>
      </c>
      <c r="G6" s="20">
        <v>-4.3999999999999997E-2</v>
      </c>
      <c r="H6" s="14"/>
      <c r="I6" s="6" t="s">
        <v>54</v>
      </c>
      <c r="J6" s="20">
        <v>301077.16700000002</v>
      </c>
      <c r="K6" s="20">
        <v>4168407.0219999999</v>
      </c>
      <c r="L6" s="20">
        <v>1735.7560000000001</v>
      </c>
      <c r="M6" s="20">
        <v>1735.712</v>
      </c>
      <c r="N6" s="9" t="s">
        <v>106</v>
      </c>
      <c r="O6" s="21">
        <v>-4.3999999999999997E-2</v>
      </c>
      <c r="P6" s="14"/>
      <c r="Q6" s="6" t="s">
        <v>54</v>
      </c>
      <c r="R6" s="20">
        <v>301077.16700000002</v>
      </c>
      <c r="S6" s="20">
        <v>4168407.0219999999</v>
      </c>
      <c r="T6" s="20">
        <v>1735.7560000000001</v>
      </c>
      <c r="U6" s="20">
        <v>1735.702</v>
      </c>
      <c r="V6" s="9" t="s">
        <v>106</v>
      </c>
      <c r="W6" s="21">
        <f>Table212[[#This Row],[DEMZ]]-Table212[[#This Row],[KnownZ]]</f>
        <v>-5.4000000000087311E-2</v>
      </c>
    </row>
    <row r="7" spans="1:23" x14ac:dyDescent="0.25">
      <c r="A7" s="6" t="s">
        <v>55</v>
      </c>
      <c r="B7" s="18">
        <v>301087.32500000001</v>
      </c>
      <c r="C7" s="18">
        <v>4168411.73</v>
      </c>
      <c r="D7" s="18">
        <v>1735.6210000000001</v>
      </c>
      <c r="E7" s="18">
        <v>1735.586</v>
      </c>
      <c r="F7" s="19" t="s">
        <v>106</v>
      </c>
      <c r="G7" s="20">
        <v>-3.5000000000000003E-2</v>
      </c>
      <c r="H7" s="14"/>
      <c r="I7" s="6" t="s">
        <v>55</v>
      </c>
      <c r="J7" s="20">
        <v>301087.32500000001</v>
      </c>
      <c r="K7" s="20">
        <v>4168411.73</v>
      </c>
      <c r="L7" s="20">
        <v>1735.6210000000001</v>
      </c>
      <c r="M7" s="20">
        <v>1735.586</v>
      </c>
      <c r="N7" s="9" t="s">
        <v>106</v>
      </c>
      <c r="O7" s="21">
        <v>-3.5000000000000003E-2</v>
      </c>
      <c r="P7" s="14"/>
      <c r="Q7" s="6" t="s">
        <v>55</v>
      </c>
      <c r="R7" s="20">
        <v>301087.32500000001</v>
      </c>
      <c r="S7" s="20">
        <v>4168411.73</v>
      </c>
      <c r="T7" s="20">
        <v>1735.6210000000001</v>
      </c>
      <c r="U7" s="20">
        <v>1735.5840000000001</v>
      </c>
      <c r="V7" s="9" t="s">
        <v>106</v>
      </c>
      <c r="W7" s="21">
        <f>Table212[[#This Row],[DEMZ]]-Table212[[#This Row],[KnownZ]]</f>
        <v>-3.7000000000034561E-2</v>
      </c>
    </row>
    <row r="8" spans="1:23" x14ac:dyDescent="0.25">
      <c r="A8" s="6" t="s">
        <v>56</v>
      </c>
      <c r="B8" s="20">
        <v>303816.94300000003</v>
      </c>
      <c r="C8" s="20">
        <v>4150579.0789999999</v>
      </c>
      <c r="D8" s="20">
        <v>1582.34</v>
      </c>
      <c r="E8" s="20">
        <v>1582.441</v>
      </c>
      <c r="F8" s="19" t="s">
        <v>106</v>
      </c>
      <c r="G8" s="20">
        <v>0.10100000000000001</v>
      </c>
      <c r="H8" s="14"/>
      <c r="I8" s="6" t="s">
        <v>56</v>
      </c>
      <c r="J8" s="20">
        <v>303816.94300000003</v>
      </c>
      <c r="K8" s="20">
        <v>4150579.0789999999</v>
      </c>
      <c r="L8" s="20">
        <v>1582.34</v>
      </c>
      <c r="M8" s="20">
        <v>1582.441</v>
      </c>
      <c r="N8" s="9" t="s">
        <v>106</v>
      </c>
      <c r="O8" s="21">
        <v>0.10100000000000001</v>
      </c>
      <c r="P8" s="14"/>
      <c r="Q8" s="6" t="s">
        <v>56</v>
      </c>
      <c r="R8" s="20">
        <v>303816.94300000003</v>
      </c>
      <c r="S8" s="20">
        <v>4150579.0789999999</v>
      </c>
      <c r="T8" s="20">
        <v>1582.34</v>
      </c>
      <c r="U8" s="20">
        <v>1582.4390000000001</v>
      </c>
      <c r="V8" s="9" t="s">
        <v>106</v>
      </c>
      <c r="W8" s="21">
        <f>Table212[[#This Row],[DEMZ]]-Table212[[#This Row],[KnownZ]]</f>
        <v>9.9000000000160071E-2</v>
      </c>
    </row>
    <row r="9" spans="1:23" x14ac:dyDescent="0.25">
      <c r="A9" s="6" t="s">
        <v>57</v>
      </c>
      <c r="B9" s="20">
        <v>303807.435</v>
      </c>
      <c r="C9" s="20">
        <v>4150581.5180000002</v>
      </c>
      <c r="D9" s="20">
        <v>1581.94</v>
      </c>
      <c r="E9" s="20">
        <v>1582.0450000000001</v>
      </c>
      <c r="F9" s="19" t="s">
        <v>106</v>
      </c>
      <c r="G9" s="20">
        <v>0.105</v>
      </c>
      <c r="H9" s="14"/>
      <c r="I9" s="6" t="s">
        <v>57</v>
      </c>
      <c r="J9" s="20">
        <v>303807.435</v>
      </c>
      <c r="K9" s="20">
        <v>4150581.5180000002</v>
      </c>
      <c r="L9" s="20">
        <v>1581.94</v>
      </c>
      <c r="M9" s="20">
        <v>1582.0450000000001</v>
      </c>
      <c r="N9" s="9" t="s">
        <v>106</v>
      </c>
      <c r="O9" s="21">
        <v>0.105</v>
      </c>
      <c r="P9" s="14"/>
      <c r="Q9" s="6" t="s">
        <v>57</v>
      </c>
      <c r="R9" s="20">
        <v>303807.435</v>
      </c>
      <c r="S9" s="20">
        <v>4150581.5180000002</v>
      </c>
      <c r="T9" s="20">
        <v>1581.94</v>
      </c>
      <c r="U9" s="20">
        <v>1582.0540000000001</v>
      </c>
      <c r="V9" s="9" t="s">
        <v>106</v>
      </c>
      <c r="W9" s="21">
        <f>Table212[[#This Row],[DEMZ]]-Table212[[#This Row],[KnownZ]]</f>
        <v>0.11400000000003274</v>
      </c>
    </row>
    <row r="10" spans="1:23" x14ac:dyDescent="0.25">
      <c r="A10" s="6" t="s">
        <v>58</v>
      </c>
      <c r="B10" s="20">
        <v>303799.565</v>
      </c>
      <c r="C10" s="20">
        <v>4150583.5189999999</v>
      </c>
      <c r="D10" s="20">
        <v>1581.6489999999999</v>
      </c>
      <c r="E10" s="20">
        <v>1581.761</v>
      </c>
      <c r="F10" s="19" t="s">
        <v>106</v>
      </c>
      <c r="G10" s="20">
        <v>0.112</v>
      </c>
      <c r="H10" s="14"/>
      <c r="I10" s="6" t="s">
        <v>58</v>
      </c>
      <c r="J10" s="20">
        <v>303799.565</v>
      </c>
      <c r="K10" s="20">
        <v>4150583.5189999999</v>
      </c>
      <c r="L10" s="20">
        <v>1581.6489999999999</v>
      </c>
      <c r="M10" s="20">
        <v>1581.761</v>
      </c>
      <c r="N10" s="9" t="s">
        <v>106</v>
      </c>
      <c r="O10" s="21">
        <v>0.112</v>
      </c>
      <c r="P10" s="14"/>
      <c r="Q10" s="6" t="s">
        <v>58</v>
      </c>
      <c r="R10" s="20">
        <v>303799.565</v>
      </c>
      <c r="S10" s="20">
        <v>4150583.5189999999</v>
      </c>
      <c r="T10" s="20">
        <v>1581.6489999999999</v>
      </c>
      <c r="U10" s="20">
        <v>1581.7550000000001</v>
      </c>
      <c r="V10" s="9" t="s">
        <v>106</v>
      </c>
      <c r="W10" s="21">
        <f>Table212[[#This Row],[DEMZ]]-Table212[[#This Row],[KnownZ]]</f>
        <v>0.10600000000022192</v>
      </c>
    </row>
    <row r="11" spans="1:23" x14ac:dyDescent="0.25">
      <c r="A11" s="6" t="s">
        <v>59</v>
      </c>
      <c r="B11" s="20">
        <v>303790.00900000002</v>
      </c>
      <c r="C11" s="20">
        <v>4150585.95</v>
      </c>
      <c r="D11" s="20">
        <v>1581.2719999999999</v>
      </c>
      <c r="E11" s="20">
        <v>1581.3710000000001</v>
      </c>
      <c r="F11" s="19" t="s">
        <v>106</v>
      </c>
      <c r="G11" s="20">
        <v>9.9000000000000005E-2</v>
      </c>
      <c r="H11" s="14"/>
      <c r="I11" s="6" t="s">
        <v>59</v>
      </c>
      <c r="J11" s="20">
        <v>303790.00900000002</v>
      </c>
      <c r="K11" s="20">
        <v>4150585.95</v>
      </c>
      <c r="L11" s="20">
        <v>1581.2719999999999</v>
      </c>
      <c r="M11" s="20">
        <v>1581.3710000000001</v>
      </c>
      <c r="N11" s="9" t="s">
        <v>106</v>
      </c>
      <c r="O11" s="21">
        <v>9.9000000000000005E-2</v>
      </c>
      <c r="P11" s="14"/>
      <c r="Q11" s="6" t="s">
        <v>59</v>
      </c>
      <c r="R11" s="20">
        <v>303790.00900000002</v>
      </c>
      <c r="S11" s="20">
        <v>4150585.95</v>
      </c>
      <c r="T11" s="20">
        <v>1581.2719999999999</v>
      </c>
      <c r="U11" s="20">
        <v>1581.3679999999999</v>
      </c>
      <c r="V11" s="9" t="s">
        <v>106</v>
      </c>
      <c r="W11" s="21">
        <f>Table212[[#This Row],[DEMZ]]-Table212[[#This Row],[KnownZ]]</f>
        <v>9.6000000000003638E-2</v>
      </c>
    </row>
    <row r="12" spans="1:23" x14ac:dyDescent="0.25">
      <c r="A12" s="6" t="s">
        <v>60</v>
      </c>
      <c r="B12" s="20">
        <v>303780.141</v>
      </c>
      <c r="C12" s="20">
        <v>4150588.4550000001</v>
      </c>
      <c r="D12" s="20">
        <v>1580.89</v>
      </c>
      <c r="E12" s="20">
        <v>1580.9690000000001</v>
      </c>
      <c r="F12" s="19" t="s">
        <v>106</v>
      </c>
      <c r="G12" s="20">
        <v>7.9000000000000001E-2</v>
      </c>
      <c r="H12" s="14"/>
      <c r="I12" s="6" t="s">
        <v>60</v>
      </c>
      <c r="J12" s="20">
        <v>303780.141</v>
      </c>
      <c r="K12" s="20">
        <v>4150588.4550000001</v>
      </c>
      <c r="L12" s="20">
        <v>1580.89</v>
      </c>
      <c r="M12" s="20">
        <v>1580.9690000000001</v>
      </c>
      <c r="N12" s="9" t="s">
        <v>106</v>
      </c>
      <c r="O12" s="21">
        <v>7.9000000000000001E-2</v>
      </c>
      <c r="P12" s="14"/>
      <c r="Q12" s="6" t="s">
        <v>60</v>
      </c>
      <c r="R12" s="20">
        <v>303780.141</v>
      </c>
      <c r="S12" s="20">
        <v>4150588.4550000001</v>
      </c>
      <c r="T12" s="20">
        <v>1580.89</v>
      </c>
      <c r="U12" s="20">
        <v>1580.97</v>
      </c>
      <c r="V12" s="9" t="s">
        <v>106</v>
      </c>
      <c r="W12" s="21">
        <f>Table212[[#This Row],[DEMZ]]-Table212[[#This Row],[KnownZ]]</f>
        <v>7.999999999992724E-2</v>
      </c>
    </row>
    <row r="13" spans="1:23" x14ac:dyDescent="0.25">
      <c r="A13" s="6" t="s">
        <v>61</v>
      </c>
      <c r="B13" s="20">
        <v>307062.75199999998</v>
      </c>
      <c r="C13" s="20">
        <v>4156680.023</v>
      </c>
      <c r="D13" s="20">
        <v>1690.297</v>
      </c>
      <c r="E13" s="20">
        <v>1690.3989999999999</v>
      </c>
      <c r="F13" s="19" t="s">
        <v>106</v>
      </c>
      <c r="G13" s="20">
        <v>0.10199999999999999</v>
      </c>
      <c r="H13" s="14"/>
      <c r="I13" s="6" t="s">
        <v>61</v>
      </c>
      <c r="J13" s="20">
        <v>307062.75199999998</v>
      </c>
      <c r="K13" s="20">
        <v>4156680.023</v>
      </c>
      <c r="L13" s="20">
        <v>1690.297</v>
      </c>
      <c r="M13" s="20">
        <v>1690.3989999999999</v>
      </c>
      <c r="N13" s="9" t="s">
        <v>106</v>
      </c>
      <c r="O13" s="21">
        <v>0.10199999999999999</v>
      </c>
      <c r="P13" s="14"/>
      <c r="Q13" s="6" t="s">
        <v>61</v>
      </c>
      <c r="R13" s="9">
        <v>307062.75199999998</v>
      </c>
      <c r="S13" s="9">
        <v>4156680.023</v>
      </c>
      <c r="T13" s="9">
        <v>1690.297</v>
      </c>
      <c r="U13" s="9">
        <v>1690.395</v>
      </c>
      <c r="V13" s="9" t="s">
        <v>106</v>
      </c>
      <c r="W13" s="20">
        <f>Table212[[#This Row],[DEMZ]]-Table212[[#This Row],[KnownZ]]</f>
        <v>9.7999999999956344E-2</v>
      </c>
    </row>
    <row r="14" spans="1:23" x14ac:dyDescent="0.25">
      <c r="A14" s="6" t="s">
        <v>62</v>
      </c>
      <c r="B14" s="20">
        <v>307057.50599999999</v>
      </c>
      <c r="C14" s="20">
        <v>4156681.6540000001</v>
      </c>
      <c r="D14" s="20">
        <v>1690.2170000000001</v>
      </c>
      <c r="E14" s="20">
        <v>1690.2929999999999</v>
      </c>
      <c r="F14" s="19" t="s">
        <v>106</v>
      </c>
      <c r="G14" s="20">
        <v>7.5999999999999998E-2</v>
      </c>
      <c r="H14" s="14"/>
      <c r="I14" s="6" t="s">
        <v>62</v>
      </c>
      <c r="J14" s="20">
        <v>307057.50599999999</v>
      </c>
      <c r="K14" s="20">
        <v>4156681.6540000001</v>
      </c>
      <c r="L14" s="20">
        <v>1690.2170000000001</v>
      </c>
      <c r="M14" s="20">
        <v>1690.2929999999999</v>
      </c>
      <c r="N14" s="9" t="s">
        <v>106</v>
      </c>
      <c r="O14" s="21">
        <v>7.5999999999999998E-2</v>
      </c>
      <c r="P14" s="14"/>
      <c r="Q14" s="6" t="s">
        <v>62</v>
      </c>
      <c r="R14" s="9">
        <v>307057.50599999999</v>
      </c>
      <c r="S14" s="9">
        <v>4156681.6540000001</v>
      </c>
      <c r="T14" s="9">
        <v>1690.2170000000001</v>
      </c>
      <c r="U14" s="9">
        <v>1690.2909999999999</v>
      </c>
      <c r="V14" s="9" t="s">
        <v>106</v>
      </c>
      <c r="W14" s="20">
        <f>Table212[[#This Row],[DEMZ]]-Table212[[#This Row],[KnownZ]]</f>
        <v>7.3999999999841748E-2</v>
      </c>
    </row>
    <row r="15" spans="1:23" x14ac:dyDescent="0.25">
      <c r="A15" s="6" t="s">
        <v>63</v>
      </c>
      <c r="B15" s="20">
        <v>307052.24699999997</v>
      </c>
      <c r="C15" s="20">
        <v>4156683.2969999998</v>
      </c>
      <c r="D15" s="20">
        <v>1690.1389999999999</v>
      </c>
      <c r="E15" s="20">
        <v>1690.18</v>
      </c>
      <c r="F15" s="19" t="s">
        <v>106</v>
      </c>
      <c r="G15" s="20">
        <v>4.1000000000000002E-2</v>
      </c>
      <c r="H15" s="14"/>
      <c r="I15" s="6" t="s">
        <v>63</v>
      </c>
      <c r="J15" s="20">
        <v>307052.24699999997</v>
      </c>
      <c r="K15" s="20">
        <v>4156683.2969999998</v>
      </c>
      <c r="L15" s="20">
        <v>1690.1389999999999</v>
      </c>
      <c r="M15" s="20">
        <v>1690.18</v>
      </c>
      <c r="N15" s="9" t="s">
        <v>106</v>
      </c>
      <c r="O15" s="21">
        <v>4.1000000000000002E-2</v>
      </c>
      <c r="P15" s="14"/>
      <c r="Q15" s="6" t="s">
        <v>63</v>
      </c>
      <c r="R15" s="9">
        <v>307052.24699999997</v>
      </c>
      <c r="S15" s="9">
        <v>4156683.2969999998</v>
      </c>
      <c r="T15" s="9">
        <v>1690.1389999999999</v>
      </c>
      <c r="U15" s="9">
        <v>1690.18</v>
      </c>
      <c r="V15" s="9" t="s">
        <v>106</v>
      </c>
      <c r="W15" s="20">
        <f>Table212[[#This Row],[DEMZ]]-Table212[[#This Row],[KnownZ]]</f>
        <v>4.1000000000167347E-2</v>
      </c>
    </row>
    <row r="16" spans="1:23" x14ac:dyDescent="0.25">
      <c r="A16" s="6" t="s">
        <v>64</v>
      </c>
      <c r="B16" s="20">
        <v>307047.03999999998</v>
      </c>
      <c r="C16" s="20">
        <v>4156684.906</v>
      </c>
      <c r="D16" s="20">
        <v>1690.0450000000001</v>
      </c>
      <c r="E16" s="20">
        <v>1690.086</v>
      </c>
      <c r="F16" s="19" t="s">
        <v>106</v>
      </c>
      <c r="G16" s="20">
        <v>4.1000000000000002E-2</v>
      </c>
      <c r="H16" s="14"/>
      <c r="I16" s="6" t="s">
        <v>64</v>
      </c>
      <c r="J16" s="20">
        <v>307047.03999999998</v>
      </c>
      <c r="K16" s="20">
        <v>4156684.906</v>
      </c>
      <c r="L16" s="20">
        <v>1690.0450000000001</v>
      </c>
      <c r="M16" s="20">
        <v>1690.086</v>
      </c>
      <c r="N16" s="9" t="s">
        <v>106</v>
      </c>
      <c r="O16" s="21">
        <v>4.1000000000000002E-2</v>
      </c>
      <c r="P16" s="14"/>
      <c r="Q16" s="6" t="s">
        <v>64</v>
      </c>
      <c r="R16" s="9">
        <v>307047.03999999998</v>
      </c>
      <c r="S16" s="9">
        <v>4156684.906</v>
      </c>
      <c r="T16" s="9">
        <v>1690.0450000000001</v>
      </c>
      <c r="U16" s="9">
        <v>1690.079</v>
      </c>
      <c r="V16" s="9" t="s">
        <v>106</v>
      </c>
      <c r="W16" s="20">
        <f>Table212[[#This Row],[DEMZ]]-Table212[[#This Row],[KnownZ]]</f>
        <v>3.3999999999878128E-2</v>
      </c>
    </row>
    <row r="17" spans="1:23" x14ac:dyDescent="0.25">
      <c r="A17" s="6" t="s">
        <v>65</v>
      </c>
      <c r="B17" s="20">
        <v>307041.79499999998</v>
      </c>
      <c r="C17" s="20">
        <v>4156686.534</v>
      </c>
      <c r="D17" s="20">
        <v>1689.886</v>
      </c>
      <c r="E17" s="20">
        <v>1689.93</v>
      </c>
      <c r="F17" s="19" t="s">
        <v>106</v>
      </c>
      <c r="G17" s="18">
        <v>4.3999999999999997E-2</v>
      </c>
      <c r="H17" s="14"/>
      <c r="I17" s="6" t="s">
        <v>65</v>
      </c>
      <c r="J17" s="20">
        <v>307041.79499999998</v>
      </c>
      <c r="K17" s="20">
        <v>4156686.534</v>
      </c>
      <c r="L17" s="20">
        <v>1689.886</v>
      </c>
      <c r="M17" s="20">
        <v>1689.93</v>
      </c>
      <c r="N17" s="9" t="s">
        <v>106</v>
      </c>
      <c r="O17" s="21">
        <v>4.3999999999999997E-2</v>
      </c>
      <c r="P17" s="14"/>
      <c r="Q17" s="6" t="s">
        <v>65</v>
      </c>
      <c r="R17" s="9">
        <v>307041.79499999998</v>
      </c>
      <c r="S17" s="9">
        <v>4156686.534</v>
      </c>
      <c r="T17" s="9">
        <v>1689.886</v>
      </c>
      <c r="U17" s="9">
        <v>1689.9280000000001</v>
      </c>
      <c r="V17" s="9" t="s">
        <v>106</v>
      </c>
      <c r="W17" s="20">
        <f>Table212[[#This Row],[DEMZ]]-Table212[[#This Row],[KnownZ]]</f>
        <v>4.20000000001437E-2</v>
      </c>
    </row>
    <row r="18" spans="1:23" x14ac:dyDescent="0.25">
      <c r="A18" s="6" t="s">
        <v>66</v>
      </c>
      <c r="B18" s="20">
        <v>314335.05699999997</v>
      </c>
      <c r="C18" s="20">
        <v>4171359.8969999999</v>
      </c>
      <c r="D18" s="20">
        <v>1735.3420000000001</v>
      </c>
      <c r="E18" s="20">
        <v>1735.3710000000001</v>
      </c>
      <c r="F18" s="19" t="s">
        <v>106</v>
      </c>
      <c r="G18" s="18">
        <v>2.9000000000000001E-2</v>
      </c>
      <c r="H18" s="14"/>
      <c r="I18" s="6" t="s">
        <v>66</v>
      </c>
      <c r="J18" s="20">
        <v>314335.05699999997</v>
      </c>
      <c r="K18" s="20">
        <v>4171359.8969999999</v>
      </c>
      <c r="L18" s="20">
        <v>1735.3420000000001</v>
      </c>
      <c r="M18" s="20">
        <v>1735.367</v>
      </c>
      <c r="N18" s="9" t="s">
        <v>106</v>
      </c>
      <c r="O18" s="21">
        <v>2.5000000000000001E-2</v>
      </c>
      <c r="P18" s="14"/>
      <c r="Q18" s="6" t="s">
        <v>66</v>
      </c>
      <c r="R18" s="9">
        <v>314335.05699999997</v>
      </c>
      <c r="S18" s="9">
        <v>4171359.8969999999</v>
      </c>
      <c r="T18" s="9">
        <v>1735.3420000000001</v>
      </c>
      <c r="U18" s="9">
        <v>1735.367</v>
      </c>
      <c r="V18" s="9" t="s">
        <v>106</v>
      </c>
      <c r="W18" s="20">
        <f>Table212[[#This Row],[DEMZ]]-Table212[[#This Row],[KnownZ]]</f>
        <v>2.4999999999863576E-2</v>
      </c>
    </row>
    <row r="19" spans="1:23" x14ac:dyDescent="0.25">
      <c r="A19" s="6" t="s">
        <v>67</v>
      </c>
      <c r="B19" s="20">
        <v>314340.54700000002</v>
      </c>
      <c r="C19" s="20">
        <v>4171359.7459999998</v>
      </c>
      <c r="D19" s="20">
        <v>1735.348</v>
      </c>
      <c r="E19" s="20">
        <v>1735.4059999999999</v>
      </c>
      <c r="F19" s="19" t="s">
        <v>106</v>
      </c>
      <c r="G19" s="18">
        <v>5.8000000000000003E-2</v>
      </c>
      <c r="H19" s="14"/>
      <c r="I19" s="6" t="s">
        <v>67</v>
      </c>
      <c r="J19" s="20">
        <v>314340.54700000002</v>
      </c>
      <c r="K19" s="20">
        <v>4171359.7459999998</v>
      </c>
      <c r="L19" s="20">
        <v>1735.348</v>
      </c>
      <c r="M19" s="20">
        <v>1735.3679999999999</v>
      </c>
      <c r="N19" s="9" t="s">
        <v>106</v>
      </c>
      <c r="O19" s="21">
        <v>0.02</v>
      </c>
      <c r="P19" s="14"/>
      <c r="Q19" s="6" t="s">
        <v>67</v>
      </c>
      <c r="R19" s="9">
        <v>314340.54700000002</v>
      </c>
      <c r="S19" s="9">
        <v>4171359.7459999998</v>
      </c>
      <c r="T19" s="9">
        <v>1735.348</v>
      </c>
      <c r="U19" s="9">
        <v>1735.3720000000001</v>
      </c>
      <c r="V19" s="9" t="s">
        <v>106</v>
      </c>
      <c r="W19" s="20">
        <f>Table212[[#This Row],[DEMZ]]-Table212[[#This Row],[KnownZ]]</f>
        <v>2.4000000000114596E-2</v>
      </c>
    </row>
    <row r="20" spans="1:23" x14ac:dyDescent="0.25">
      <c r="A20" s="6" t="s">
        <v>68</v>
      </c>
      <c r="B20" s="20">
        <v>314346.05</v>
      </c>
      <c r="C20" s="20">
        <v>4171359.6009999998</v>
      </c>
      <c r="D20" s="20">
        <v>1735.3510000000001</v>
      </c>
      <c r="E20" s="20">
        <v>1735.415</v>
      </c>
      <c r="F20" s="19" t="s">
        <v>106</v>
      </c>
      <c r="G20" s="18">
        <v>6.4000000000000001E-2</v>
      </c>
      <c r="H20" s="14"/>
      <c r="I20" s="6" t="s">
        <v>68</v>
      </c>
      <c r="J20" s="20">
        <v>314346.05</v>
      </c>
      <c r="K20" s="20">
        <v>4171359.6009999998</v>
      </c>
      <c r="L20" s="20">
        <v>1735.3510000000001</v>
      </c>
      <c r="M20" s="20">
        <v>1735.415</v>
      </c>
      <c r="N20" s="9" t="s">
        <v>106</v>
      </c>
      <c r="O20" s="21">
        <v>6.4000000000000001E-2</v>
      </c>
      <c r="P20" s="14"/>
      <c r="Q20" s="6" t="s">
        <v>68</v>
      </c>
      <c r="R20" s="9">
        <v>314346.05</v>
      </c>
      <c r="S20" s="9">
        <v>4171359.6009999998</v>
      </c>
      <c r="T20" s="9">
        <v>1735.3510000000001</v>
      </c>
      <c r="U20" s="9">
        <v>1735.412</v>
      </c>
      <c r="V20" s="9" t="s">
        <v>106</v>
      </c>
      <c r="W20" s="20">
        <f>Table212[[#This Row],[DEMZ]]-Table212[[#This Row],[KnownZ]]</f>
        <v>6.0999999999921783E-2</v>
      </c>
    </row>
    <row r="21" spans="1:23" x14ac:dyDescent="0.25">
      <c r="A21" s="6" t="s">
        <v>69</v>
      </c>
      <c r="B21" s="20">
        <v>314351.42599999998</v>
      </c>
      <c r="C21" s="20">
        <v>4171359.4569999999</v>
      </c>
      <c r="D21" s="20">
        <v>1735.3050000000001</v>
      </c>
      <c r="E21" s="20">
        <v>1735.402</v>
      </c>
      <c r="F21" s="19" t="s">
        <v>106</v>
      </c>
      <c r="G21" s="18">
        <v>9.7000000000000003E-2</v>
      </c>
      <c r="H21" s="14"/>
      <c r="I21" s="6" t="s">
        <v>69</v>
      </c>
      <c r="J21" s="20">
        <v>314351.42599999998</v>
      </c>
      <c r="K21" s="20">
        <v>4171359.4569999999</v>
      </c>
      <c r="L21" s="20">
        <v>1735.3050000000001</v>
      </c>
      <c r="M21" s="20">
        <v>1735.402</v>
      </c>
      <c r="N21" s="9" t="s">
        <v>106</v>
      </c>
      <c r="O21" s="21">
        <v>9.7000000000000003E-2</v>
      </c>
      <c r="P21" s="14"/>
      <c r="Q21" s="6" t="s">
        <v>69</v>
      </c>
      <c r="R21" s="9">
        <v>314351.42599999998</v>
      </c>
      <c r="S21" s="9">
        <v>4171359.4569999999</v>
      </c>
      <c r="T21" s="9">
        <v>1735.3050000000001</v>
      </c>
      <c r="U21" s="9">
        <v>1735.3910000000001</v>
      </c>
      <c r="V21" s="9" t="s">
        <v>106</v>
      </c>
      <c r="W21" s="20">
        <f>Table212[[#This Row],[DEMZ]]-Table212[[#This Row],[KnownZ]]</f>
        <v>8.6000000000012733E-2</v>
      </c>
    </row>
    <row r="22" spans="1:23" x14ac:dyDescent="0.25">
      <c r="A22" s="6" t="s">
        <v>70</v>
      </c>
      <c r="B22" s="20">
        <v>314356.96399999998</v>
      </c>
      <c r="C22" s="20">
        <v>4171359.327</v>
      </c>
      <c r="D22" s="20">
        <v>1735.3150000000001</v>
      </c>
      <c r="E22" s="20">
        <v>1735.3779999999999</v>
      </c>
      <c r="F22" s="19" t="s">
        <v>106</v>
      </c>
      <c r="G22" s="18">
        <v>6.3E-2</v>
      </c>
      <c r="H22" s="14"/>
      <c r="I22" s="6" t="s">
        <v>70</v>
      </c>
      <c r="J22" s="20">
        <v>314356.96399999998</v>
      </c>
      <c r="K22" s="20">
        <v>4171359.327</v>
      </c>
      <c r="L22" s="20">
        <v>1735.3150000000001</v>
      </c>
      <c r="M22" s="20">
        <v>1735.3779999999999</v>
      </c>
      <c r="N22" s="9" t="s">
        <v>106</v>
      </c>
      <c r="O22" s="21">
        <v>6.3E-2</v>
      </c>
      <c r="P22" s="14"/>
      <c r="Q22" s="6" t="s">
        <v>70</v>
      </c>
      <c r="R22" s="9">
        <v>314356.96399999998</v>
      </c>
      <c r="S22" s="9">
        <v>4171359.327</v>
      </c>
      <c r="T22" s="9">
        <v>1735.3150000000001</v>
      </c>
      <c r="U22" s="9">
        <v>1735.3789999999999</v>
      </c>
      <c r="V22" s="9" t="s">
        <v>106</v>
      </c>
      <c r="W22" s="20">
        <f>Table212[[#This Row],[DEMZ]]-Table212[[#This Row],[KnownZ]]</f>
        <v>6.3999999999850843E-2</v>
      </c>
    </row>
    <row r="23" spans="1:23" x14ac:dyDescent="0.25">
      <c r="A23" s="6" t="s">
        <v>71</v>
      </c>
      <c r="B23" s="20">
        <v>339010.88699999999</v>
      </c>
      <c r="C23" s="20">
        <v>4189699.42</v>
      </c>
      <c r="D23" s="20">
        <v>1833.646</v>
      </c>
      <c r="E23" s="20">
        <v>1833.576</v>
      </c>
      <c r="F23" s="19" t="s">
        <v>106</v>
      </c>
      <c r="G23" s="18">
        <v>-7.0000000000000007E-2</v>
      </c>
      <c r="H23" s="14"/>
      <c r="I23" s="6" t="s">
        <v>71</v>
      </c>
      <c r="J23" s="20">
        <v>339010.88699999999</v>
      </c>
      <c r="K23" s="20">
        <v>4189699.42</v>
      </c>
      <c r="L23" s="20">
        <v>1833.646</v>
      </c>
      <c r="M23" s="20">
        <v>1833.576</v>
      </c>
      <c r="N23" s="9" t="s">
        <v>106</v>
      </c>
      <c r="O23" s="21">
        <v>-7.0000000000000007E-2</v>
      </c>
      <c r="P23" s="14"/>
      <c r="Q23" s="6" t="s">
        <v>71</v>
      </c>
      <c r="R23" s="9">
        <v>339010.88699999999</v>
      </c>
      <c r="S23" s="9">
        <v>4189699.42</v>
      </c>
      <c r="T23" s="9">
        <v>1833.646</v>
      </c>
      <c r="U23" s="9">
        <v>1833.5809999999999</v>
      </c>
      <c r="V23" s="9" t="s">
        <v>106</v>
      </c>
      <c r="W23" s="20">
        <f>Table212[[#This Row],[DEMZ]]-Table212[[#This Row],[KnownZ]]</f>
        <v>-6.500000000005457E-2</v>
      </c>
    </row>
    <row r="24" spans="1:23" x14ac:dyDescent="0.25">
      <c r="A24" s="6" t="s">
        <v>72</v>
      </c>
      <c r="B24" s="20">
        <v>339016.408</v>
      </c>
      <c r="C24" s="20">
        <v>4189699.3969999999</v>
      </c>
      <c r="D24" s="20">
        <v>1833.75</v>
      </c>
      <c r="E24" s="20">
        <v>1833.692</v>
      </c>
      <c r="F24" s="19" t="s">
        <v>106</v>
      </c>
      <c r="G24" s="18">
        <v>-5.8000000000000003E-2</v>
      </c>
      <c r="H24" s="14"/>
      <c r="I24" s="6" t="s">
        <v>72</v>
      </c>
      <c r="J24" s="20">
        <v>339016.408</v>
      </c>
      <c r="K24" s="20">
        <v>4189699.3969999999</v>
      </c>
      <c r="L24" s="20">
        <v>1833.75</v>
      </c>
      <c r="M24" s="20">
        <v>1833.692</v>
      </c>
      <c r="N24" s="9" t="s">
        <v>106</v>
      </c>
      <c r="O24" s="21">
        <v>-5.8000000000000003E-2</v>
      </c>
      <c r="P24" s="14"/>
      <c r="Q24" s="6" t="s">
        <v>72</v>
      </c>
      <c r="R24" s="9">
        <v>339016.408</v>
      </c>
      <c r="S24" s="9">
        <v>4189699.3969999999</v>
      </c>
      <c r="T24" s="9">
        <v>1833.75</v>
      </c>
      <c r="U24" s="9">
        <v>1833.6980000000001</v>
      </c>
      <c r="V24" s="9" t="s">
        <v>106</v>
      </c>
      <c r="W24" s="20">
        <f>Table212[[#This Row],[DEMZ]]-Table212[[#This Row],[KnownZ]]</f>
        <v>-5.1999999999907232E-2</v>
      </c>
    </row>
    <row r="25" spans="1:23" x14ac:dyDescent="0.25">
      <c r="A25" s="6" t="s">
        <v>73</v>
      </c>
      <c r="B25" s="20">
        <v>339021.88</v>
      </c>
      <c r="C25" s="20">
        <v>4189699.355</v>
      </c>
      <c r="D25" s="20">
        <v>1833.818</v>
      </c>
      <c r="E25" s="20">
        <v>1833.77</v>
      </c>
      <c r="F25" s="19" t="s">
        <v>106</v>
      </c>
      <c r="G25" s="18">
        <v>-4.8000000000000001E-2</v>
      </c>
      <c r="H25" s="14"/>
      <c r="I25" s="6" t="s">
        <v>73</v>
      </c>
      <c r="J25" s="20">
        <v>339021.88</v>
      </c>
      <c r="K25" s="20">
        <v>4189699.355</v>
      </c>
      <c r="L25" s="20">
        <v>1833.818</v>
      </c>
      <c r="M25" s="20">
        <v>1833.77</v>
      </c>
      <c r="N25" s="9" t="s">
        <v>106</v>
      </c>
      <c r="O25" s="21">
        <v>-4.8000000000000001E-2</v>
      </c>
      <c r="P25" s="14"/>
      <c r="Q25" s="6" t="s">
        <v>73</v>
      </c>
      <c r="R25" s="9">
        <v>339021.88</v>
      </c>
      <c r="S25" s="9">
        <v>4189699.355</v>
      </c>
      <c r="T25" s="9">
        <v>1833.818</v>
      </c>
      <c r="U25" s="9">
        <v>1833.7729999999999</v>
      </c>
      <c r="V25" s="9" t="s">
        <v>106</v>
      </c>
      <c r="W25" s="20">
        <f>Table212[[#This Row],[DEMZ]]-Table212[[#This Row],[KnownZ]]</f>
        <v>-4.500000000007276E-2</v>
      </c>
    </row>
    <row r="26" spans="1:23" x14ac:dyDescent="0.25">
      <c r="A26" s="6" t="s">
        <v>74</v>
      </c>
      <c r="B26" s="20">
        <v>339027.32299999997</v>
      </c>
      <c r="C26" s="20">
        <v>4189699.3289999999</v>
      </c>
      <c r="D26" s="20">
        <v>1833.933</v>
      </c>
      <c r="E26" s="20">
        <v>1833.893</v>
      </c>
      <c r="F26" s="19" t="s">
        <v>106</v>
      </c>
      <c r="G26" s="18">
        <v>-0.04</v>
      </c>
      <c r="H26" s="14"/>
      <c r="I26" s="6" t="s">
        <v>74</v>
      </c>
      <c r="J26" s="20">
        <v>339027.32299999997</v>
      </c>
      <c r="K26" s="20">
        <v>4189699.3289999999</v>
      </c>
      <c r="L26" s="20">
        <v>1833.933</v>
      </c>
      <c r="M26" s="20">
        <v>1833.893</v>
      </c>
      <c r="N26" s="9" t="s">
        <v>106</v>
      </c>
      <c r="O26" s="21">
        <v>-0.04</v>
      </c>
      <c r="P26" s="14"/>
      <c r="Q26" s="6" t="s">
        <v>74</v>
      </c>
      <c r="R26" s="9">
        <v>339027.32299999997</v>
      </c>
      <c r="S26" s="9">
        <v>4189699.3289999999</v>
      </c>
      <c r="T26" s="9">
        <v>1833.933</v>
      </c>
      <c r="U26" s="9">
        <v>1833.89</v>
      </c>
      <c r="V26" s="9" t="s">
        <v>106</v>
      </c>
      <c r="W26" s="20">
        <f>Table212[[#This Row],[DEMZ]]-Table212[[#This Row],[KnownZ]]</f>
        <v>-4.299999999989268E-2</v>
      </c>
    </row>
    <row r="27" spans="1:23" x14ac:dyDescent="0.25">
      <c r="A27" s="6" t="s">
        <v>75</v>
      </c>
      <c r="B27" s="20">
        <v>339032.85399999999</v>
      </c>
      <c r="C27" s="20">
        <v>4189699.3450000002</v>
      </c>
      <c r="D27" s="20">
        <v>1834.0419999999999</v>
      </c>
      <c r="E27" s="20">
        <v>1833.992</v>
      </c>
      <c r="F27" s="19" t="s">
        <v>106</v>
      </c>
      <c r="G27" s="18">
        <v>-0.05</v>
      </c>
      <c r="H27" s="14"/>
      <c r="I27" s="6" t="s">
        <v>75</v>
      </c>
      <c r="J27" s="20">
        <v>339032.85399999999</v>
      </c>
      <c r="K27" s="20">
        <v>4189699.3450000002</v>
      </c>
      <c r="L27" s="20">
        <v>1834.0419999999999</v>
      </c>
      <c r="M27" s="20">
        <v>1833.992</v>
      </c>
      <c r="N27" s="9" t="s">
        <v>106</v>
      </c>
      <c r="O27" s="21">
        <v>-0.05</v>
      </c>
      <c r="P27" s="14"/>
      <c r="Q27" s="6" t="s">
        <v>75</v>
      </c>
      <c r="R27" s="9">
        <v>339032.85399999999</v>
      </c>
      <c r="S27" s="9">
        <v>4189699.3450000002</v>
      </c>
      <c r="T27" s="9">
        <v>1834.0419999999999</v>
      </c>
      <c r="U27" s="9">
        <v>1834.0060000000001</v>
      </c>
      <c r="V27" s="9" t="s">
        <v>106</v>
      </c>
      <c r="W27" s="20">
        <f>Table212[[#This Row],[DEMZ]]-Table212[[#This Row],[KnownZ]]</f>
        <v>-3.5999999999830834E-2</v>
      </c>
    </row>
    <row r="28" spans="1:23" x14ac:dyDescent="0.25">
      <c r="A28" s="6" t="s">
        <v>76</v>
      </c>
      <c r="B28" s="20">
        <v>328433.342</v>
      </c>
      <c r="C28" s="20">
        <v>4185896.6970000002</v>
      </c>
      <c r="D28" s="20">
        <v>1800.268</v>
      </c>
      <c r="E28" s="20">
        <v>1800.2909999999999</v>
      </c>
      <c r="F28" s="19" t="s">
        <v>106</v>
      </c>
      <c r="G28" s="18">
        <v>2.3E-2</v>
      </c>
      <c r="H28" s="14"/>
      <c r="I28" s="6" t="s">
        <v>76</v>
      </c>
      <c r="J28" s="20">
        <v>328433.342</v>
      </c>
      <c r="K28" s="20">
        <v>4185896.6970000002</v>
      </c>
      <c r="L28" s="20">
        <v>1800.268</v>
      </c>
      <c r="M28" s="20">
        <v>1800.2260000000001</v>
      </c>
      <c r="N28" s="9" t="s">
        <v>106</v>
      </c>
      <c r="O28" s="21">
        <v>-4.2000000000000003E-2</v>
      </c>
      <c r="P28" s="14"/>
      <c r="Q28" s="6" t="s">
        <v>76</v>
      </c>
      <c r="R28" s="9">
        <v>328433.342</v>
      </c>
      <c r="S28" s="9">
        <v>4185896.6970000002</v>
      </c>
      <c r="T28" s="9">
        <v>1800.268</v>
      </c>
      <c r="U28" s="9">
        <v>1800.25</v>
      </c>
      <c r="V28" s="9" t="s">
        <v>106</v>
      </c>
      <c r="W28" s="20">
        <f>Table212[[#This Row],[DEMZ]]-Table212[[#This Row],[KnownZ]]</f>
        <v>-1.8000000000029104E-2</v>
      </c>
    </row>
    <row r="29" spans="1:23" x14ac:dyDescent="0.25">
      <c r="A29" s="6" t="s">
        <v>77</v>
      </c>
      <c r="B29" s="20">
        <v>328436.28000000003</v>
      </c>
      <c r="C29" s="20">
        <v>4185902.11</v>
      </c>
      <c r="D29" s="20">
        <v>1800.1410000000001</v>
      </c>
      <c r="E29" s="20">
        <v>1800.173</v>
      </c>
      <c r="F29" s="19" t="s">
        <v>106</v>
      </c>
      <c r="G29" s="18">
        <v>3.2000000000000001E-2</v>
      </c>
      <c r="H29" s="14"/>
      <c r="I29" s="6" t="s">
        <v>77</v>
      </c>
      <c r="J29" s="20">
        <v>328436.28000000003</v>
      </c>
      <c r="K29" s="20">
        <v>4185902.11</v>
      </c>
      <c r="L29" s="20">
        <v>1800.1410000000001</v>
      </c>
      <c r="M29" s="20">
        <v>1800.173</v>
      </c>
      <c r="N29" s="9" t="s">
        <v>106</v>
      </c>
      <c r="O29" s="21">
        <v>3.2000000000000001E-2</v>
      </c>
      <c r="P29" s="14"/>
      <c r="Q29" s="6" t="s">
        <v>77</v>
      </c>
      <c r="R29" s="9">
        <v>328436.28000000003</v>
      </c>
      <c r="S29" s="9">
        <v>4185902.11</v>
      </c>
      <c r="T29" s="9">
        <v>1800.1410000000001</v>
      </c>
      <c r="U29" s="9">
        <v>1800.182</v>
      </c>
      <c r="V29" s="9" t="s">
        <v>106</v>
      </c>
      <c r="W29" s="20">
        <f>Table212[[#This Row],[DEMZ]]-Table212[[#This Row],[KnownZ]]</f>
        <v>4.0999999999939973E-2</v>
      </c>
    </row>
    <row r="30" spans="1:23" x14ac:dyDescent="0.25">
      <c r="A30" s="6" t="s">
        <v>78</v>
      </c>
      <c r="B30" s="20">
        <v>328442.348</v>
      </c>
      <c r="C30" s="20">
        <v>4185910.2549999999</v>
      </c>
      <c r="D30" s="20">
        <v>1800.05</v>
      </c>
      <c r="E30" s="20">
        <v>1800.056</v>
      </c>
      <c r="F30" s="19" t="s">
        <v>106</v>
      </c>
      <c r="G30" s="18">
        <v>6.0000000000000001E-3</v>
      </c>
      <c r="H30" s="14"/>
      <c r="I30" s="6" t="s">
        <v>78</v>
      </c>
      <c r="J30" s="20">
        <v>328442.348</v>
      </c>
      <c r="K30" s="20">
        <v>4185910.2549999999</v>
      </c>
      <c r="L30" s="20">
        <v>1800.05</v>
      </c>
      <c r="M30" s="20">
        <v>1800.056</v>
      </c>
      <c r="N30" s="9" t="s">
        <v>106</v>
      </c>
      <c r="O30" s="21">
        <v>6.0000000000000001E-3</v>
      </c>
      <c r="P30" s="14"/>
      <c r="Q30" s="6" t="s">
        <v>78</v>
      </c>
      <c r="R30" s="9">
        <v>328442.348</v>
      </c>
      <c r="S30" s="9">
        <v>4185910.2549999999</v>
      </c>
      <c r="T30" s="9">
        <v>1800.05</v>
      </c>
      <c r="U30" s="9">
        <v>1800.0530000000001</v>
      </c>
      <c r="V30" s="9" t="s">
        <v>106</v>
      </c>
      <c r="W30" s="20">
        <f>Table212[[#This Row],[DEMZ]]-Table212[[#This Row],[KnownZ]]</f>
        <v>3.0000000001564331E-3</v>
      </c>
    </row>
    <row r="31" spans="1:23" x14ac:dyDescent="0.25">
      <c r="A31" s="39" t="s">
        <v>79</v>
      </c>
      <c r="B31" s="40">
        <v>328437.02899999998</v>
      </c>
      <c r="C31" s="40">
        <v>4185920.7930000001</v>
      </c>
      <c r="D31" s="40">
        <v>1799.9449999999999</v>
      </c>
      <c r="E31" s="40">
        <v>1799.9490000000001</v>
      </c>
      <c r="F31" s="41" t="s">
        <v>106</v>
      </c>
      <c r="G31" s="41">
        <v>4.0000000000000001E-3</v>
      </c>
      <c r="I31" s="39" t="s">
        <v>79</v>
      </c>
      <c r="J31" s="42">
        <v>328437.02899999998</v>
      </c>
      <c r="K31" s="42">
        <v>4185920.7930000001</v>
      </c>
      <c r="L31" s="42">
        <v>1799.9449999999999</v>
      </c>
      <c r="M31" s="42">
        <v>1799.9490000000001</v>
      </c>
      <c r="N31" s="42" t="s">
        <v>106</v>
      </c>
      <c r="O31" s="42">
        <v>4.0000000000000001E-3</v>
      </c>
      <c r="Q31" s="39" t="s">
        <v>79</v>
      </c>
      <c r="R31" s="42">
        <v>328437.02899999998</v>
      </c>
      <c r="S31" s="42">
        <v>4185920.7930000001</v>
      </c>
      <c r="T31" s="42">
        <v>1799.9449999999999</v>
      </c>
      <c r="U31" s="42">
        <v>1799.9459999999999</v>
      </c>
      <c r="V31" s="42" t="s">
        <v>106</v>
      </c>
      <c r="W31" s="42">
        <f>Table212[[#This Row],[DEMZ]]-Table212[[#This Row],[KnownZ]]</f>
        <v>9.9999999997635314E-4</v>
      </c>
    </row>
    <row r="32" spans="1:23" x14ac:dyDescent="0.25">
      <c r="A32" s="39" t="s">
        <v>80</v>
      </c>
      <c r="B32" s="40">
        <v>328430.72600000002</v>
      </c>
      <c r="C32" s="40">
        <v>4185931.477</v>
      </c>
      <c r="D32" s="40">
        <v>1799.7560000000001</v>
      </c>
      <c r="E32" s="40">
        <v>1799.75</v>
      </c>
      <c r="F32" s="41" t="s">
        <v>106</v>
      </c>
      <c r="G32" s="41">
        <v>-6.0000000000000001E-3</v>
      </c>
      <c r="I32" s="39" t="s">
        <v>80</v>
      </c>
      <c r="J32" s="42">
        <v>328430.72600000002</v>
      </c>
      <c r="K32" s="42">
        <v>4185931.477</v>
      </c>
      <c r="L32" s="42">
        <v>1799.7560000000001</v>
      </c>
      <c r="M32" s="42">
        <v>1799.75</v>
      </c>
      <c r="N32" s="42" t="s">
        <v>106</v>
      </c>
      <c r="O32" s="42">
        <v>-6.0000000000000001E-3</v>
      </c>
      <c r="Q32" s="39" t="s">
        <v>80</v>
      </c>
      <c r="R32" s="42">
        <v>328430.72600000002</v>
      </c>
      <c r="S32" s="42">
        <v>4185931.477</v>
      </c>
      <c r="T32" s="42">
        <v>1799.7560000000001</v>
      </c>
      <c r="U32" s="42">
        <v>1799.751</v>
      </c>
      <c r="V32" s="42" t="s">
        <v>106</v>
      </c>
      <c r="W32" s="42">
        <f>Table212[[#This Row],[DEMZ]]-Table212[[#This Row],[KnownZ]]</f>
        <v>-5.0000000001091394E-3</v>
      </c>
    </row>
    <row r="33" spans="1:23" x14ac:dyDescent="0.25">
      <c r="A33" s="39" t="s">
        <v>81</v>
      </c>
      <c r="B33" s="40">
        <v>357218.09299999999</v>
      </c>
      <c r="C33" s="40">
        <v>4221538.0640000002</v>
      </c>
      <c r="D33" s="40">
        <v>1919.239</v>
      </c>
      <c r="E33" s="40">
        <v>1919.26</v>
      </c>
      <c r="F33" s="41" t="s">
        <v>106</v>
      </c>
      <c r="G33" s="41">
        <v>2.1000000000000001E-2</v>
      </c>
      <c r="I33" s="39" t="s">
        <v>81</v>
      </c>
      <c r="J33" s="42">
        <v>357218.09299999999</v>
      </c>
      <c r="K33" s="42">
        <v>4221538.0640000002</v>
      </c>
      <c r="L33" s="42">
        <v>1919.239</v>
      </c>
      <c r="M33" s="42">
        <v>1919.26</v>
      </c>
      <c r="N33" s="42" t="s">
        <v>106</v>
      </c>
      <c r="O33" s="42">
        <v>2.1000000000000001E-2</v>
      </c>
      <c r="Q33" s="39" t="s">
        <v>81</v>
      </c>
      <c r="R33" s="42">
        <v>357218.09299999999</v>
      </c>
      <c r="S33" s="42">
        <v>4221538.0640000002</v>
      </c>
      <c r="T33" s="42">
        <v>1919.239</v>
      </c>
      <c r="U33" s="42">
        <v>1919.242</v>
      </c>
      <c r="V33" s="42" t="s">
        <v>106</v>
      </c>
      <c r="W33" s="42">
        <f>Table212[[#This Row],[DEMZ]]-Table212[[#This Row],[KnownZ]]</f>
        <v>2.9999999999290594E-3</v>
      </c>
    </row>
    <row r="34" spans="1:23" x14ac:dyDescent="0.25">
      <c r="A34" s="39" t="s">
        <v>82</v>
      </c>
      <c r="B34" s="40">
        <v>357213.228</v>
      </c>
      <c r="C34" s="40">
        <v>4221527.6859999998</v>
      </c>
      <c r="D34" s="40">
        <v>1918.856</v>
      </c>
      <c r="E34" s="40">
        <v>1918.8720000000001</v>
      </c>
      <c r="F34" s="41" t="s">
        <v>106</v>
      </c>
      <c r="G34" s="41">
        <v>1.6E-2</v>
      </c>
      <c r="I34" s="39" t="s">
        <v>82</v>
      </c>
      <c r="J34" s="42">
        <v>357213.228</v>
      </c>
      <c r="K34" s="42">
        <v>4221527.6859999998</v>
      </c>
      <c r="L34" s="42">
        <v>1918.856</v>
      </c>
      <c r="M34" s="42">
        <v>1918.8720000000001</v>
      </c>
      <c r="N34" s="42" t="s">
        <v>106</v>
      </c>
      <c r="O34" s="42">
        <v>1.6E-2</v>
      </c>
      <c r="Q34" s="39" t="s">
        <v>82</v>
      </c>
      <c r="R34" s="42">
        <v>357213.228</v>
      </c>
      <c r="S34" s="42">
        <v>4221527.6859999998</v>
      </c>
      <c r="T34" s="42">
        <v>1918.856</v>
      </c>
      <c r="U34" s="42">
        <v>1918.87</v>
      </c>
      <c r="V34" s="42" t="s">
        <v>106</v>
      </c>
      <c r="W34" s="42">
        <f>Table212[[#This Row],[DEMZ]]-Table212[[#This Row],[KnownZ]]</f>
        <v>1.3999999999896318E-2</v>
      </c>
    </row>
    <row r="35" spans="1:23" x14ac:dyDescent="0.25">
      <c r="A35" s="39" t="s">
        <v>83</v>
      </c>
      <c r="B35" s="40">
        <v>357210.26199999999</v>
      </c>
      <c r="C35" s="40">
        <v>4221520.9610000001</v>
      </c>
      <c r="D35" s="40">
        <v>1918.5930000000001</v>
      </c>
      <c r="E35" s="40">
        <v>1918.6479999999999</v>
      </c>
      <c r="F35" s="41" t="s">
        <v>106</v>
      </c>
      <c r="G35" s="41">
        <v>5.5E-2</v>
      </c>
      <c r="I35" s="39" t="s">
        <v>83</v>
      </c>
      <c r="J35" s="42">
        <v>357210.26199999999</v>
      </c>
      <c r="K35" s="42">
        <v>4221520.9610000001</v>
      </c>
      <c r="L35" s="42">
        <v>1918.5930000000001</v>
      </c>
      <c r="M35" s="42">
        <v>1918.6479999999999</v>
      </c>
      <c r="N35" s="42" t="s">
        <v>106</v>
      </c>
      <c r="O35" s="42">
        <v>5.5E-2</v>
      </c>
      <c r="Q35" s="39" t="s">
        <v>83</v>
      </c>
      <c r="R35" s="42">
        <v>357210.26199999999</v>
      </c>
      <c r="S35" s="42">
        <v>4221520.9610000001</v>
      </c>
      <c r="T35" s="42">
        <v>1918.5930000000001</v>
      </c>
      <c r="U35" s="42">
        <v>1918.6510000000001</v>
      </c>
      <c r="V35" s="42" t="s">
        <v>106</v>
      </c>
      <c r="W35" s="42">
        <f>Table212[[#This Row],[DEMZ]]-Table212[[#This Row],[KnownZ]]</f>
        <v>5.7999999999992724E-2</v>
      </c>
    </row>
    <row r="36" spans="1:23" x14ac:dyDescent="0.25">
      <c r="A36" s="39" t="s">
        <v>84</v>
      </c>
      <c r="B36" s="40">
        <v>357206.87900000002</v>
      </c>
      <c r="C36" s="40">
        <v>4221511.01</v>
      </c>
      <c r="D36" s="40">
        <v>1918.2619999999999</v>
      </c>
      <c r="E36" s="40">
        <v>1918.3040000000001</v>
      </c>
      <c r="F36" s="41" t="s">
        <v>106</v>
      </c>
      <c r="G36" s="41">
        <v>4.2000000000000003E-2</v>
      </c>
      <c r="I36" s="39" t="s">
        <v>84</v>
      </c>
      <c r="J36" s="42">
        <v>357206.87900000002</v>
      </c>
      <c r="K36" s="42">
        <v>4221511.01</v>
      </c>
      <c r="L36" s="42">
        <v>1918.2619999999999</v>
      </c>
      <c r="M36" s="42">
        <v>1918.3040000000001</v>
      </c>
      <c r="N36" s="42" t="s">
        <v>106</v>
      </c>
      <c r="O36" s="42">
        <v>4.2000000000000003E-2</v>
      </c>
      <c r="Q36" s="39" t="s">
        <v>84</v>
      </c>
      <c r="R36" s="42">
        <v>357206.87900000002</v>
      </c>
      <c r="S36" s="42">
        <v>4221511.01</v>
      </c>
      <c r="T36" s="42">
        <v>1918.2619999999999</v>
      </c>
      <c r="U36" s="42">
        <v>1918.3040000000001</v>
      </c>
      <c r="V36" s="42" t="s">
        <v>106</v>
      </c>
      <c r="W36" s="42">
        <f>Table212[[#This Row],[DEMZ]]-Table212[[#This Row],[KnownZ]]</f>
        <v>4.20000000001437E-2</v>
      </c>
    </row>
    <row r="37" spans="1:23" x14ac:dyDescent="0.25">
      <c r="A37" s="39" t="s">
        <v>85</v>
      </c>
      <c r="B37" s="40">
        <v>357204.68400000001</v>
      </c>
      <c r="C37" s="40">
        <v>4221503.625</v>
      </c>
      <c r="D37" s="40">
        <v>1918.0429999999999</v>
      </c>
      <c r="E37" s="40">
        <v>1918.079</v>
      </c>
      <c r="F37" s="41" t="s">
        <v>106</v>
      </c>
      <c r="G37" s="41">
        <v>3.5999999999999997E-2</v>
      </c>
      <c r="I37" s="39" t="s">
        <v>85</v>
      </c>
      <c r="J37" s="42">
        <v>357204.68400000001</v>
      </c>
      <c r="K37" s="42">
        <v>4221503.625</v>
      </c>
      <c r="L37" s="42">
        <v>1918.0429999999999</v>
      </c>
      <c r="M37" s="42">
        <v>1918.079</v>
      </c>
      <c r="N37" s="42" t="s">
        <v>106</v>
      </c>
      <c r="O37" s="42">
        <v>3.5999999999999997E-2</v>
      </c>
      <c r="Q37" s="39" t="s">
        <v>85</v>
      </c>
      <c r="R37" s="42">
        <v>357204.68400000001</v>
      </c>
      <c r="S37" s="42">
        <v>4221503.625</v>
      </c>
      <c r="T37" s="42">
        <v>1918.0429999999999</v>
      </c>
      <c r="U37" s="42">
        <v>1918.068</v>
      </c>
      <c r="V37" s="42" t="s">
        <v>106</v>
      </c>
      <c r="W37" s="42">
        <f>Table212[[#This Row],[DEMZ]]-Table212[[#This Row],[KnownZ]]</f>
        <v>2.5000000000090949E-2</v>
      </c>
    </row>
    <row r="38" spans="1:23" x14ac:dyDescent="0.25">
      <c r="A38" s="39" t="s">
        <v>86</v>
      </c>
      <c r="B38" s="40">
        <v>351834.40299999999</v>
      </c>
      <c r="C38" s="40">
        <v>4215347.2039999999</v>
      </c>
      <c r="D38" s="40">
        <v>1803.2180000000001</v>
      </c>
      <c r="E38" s="40">
        <v>1803.26</v>
      </c>
      <c r="F38" s="41" t="s">
        <v>106</v>
      </c>
      <c r="G38" s="41">
        <v>4.2000000000000003E-2</v>
      </c>
      <c r="I38" s="39" t="s">
        <v>86</v>
      </c>
      <c r="J38" s="42">
        <v>351834.40299999999</v>
      </c>
      <c r="K38" s="42">
        <v>4215347.2039999999</v>
      </c>
      <c r="L38" s="42">
        <v>1803.2180000000001</v>
      </c>
      <c r="M38" s="42">
        <v>1803.26</v>
      </c>
      <c r="N38" s="42" t="s">
        <v>106</v>
      </c>
      <c r="O38" s="42">
        <v>4.2000000000000003E-2</v>
      </c>
      <c r="Q38" s="39" t="s">
        <v>86</v>
      </c>
      <c r="R38" s="42">
        <v>351834.40299999999</v>
      </c>
      <c r="S38" s="42">
        <v>4215347.2039999999</v>
      </c>
      <c r="T38" s="42">
        <v>1803.2180000000001</v>
      </c>
      <c r="U38" s="42">
        <v>1803.2650000000001</v>
      </c>
      <c r="V38" s="42" t="s">
        <v>106</v>
      </c>
      <c r="W38" s="42">
        <f>Table212[[#This Row],[DEMZ]]-Table212[[#This Row],[KnownZ]]</f>
        <v>4.7000000000025466E-2</v>
      </c>
    </row>
    <row r="39" spans="1:23" x14ac:dyDescent="0.25">
      <c r="A39" s="39" t="s">
        <v>87</v>
      </c>
      <c r="B39" s="40">
        <v>351840.27299999999</v>
      </c>
      <c r="C39" s="40">
        <v>4215354.0750000002</v>
      </c>
      <c r="D39" s="40">
        <v>1803.3430000000001</v>
      </c>
      <c r="E39" s="40">
        <v>1803.336</v>
      </c>
      <c r="F39" s="41" t="s">
        <v>106</v>
      </c>
      <c r="G39" s="41">
        <v>-7.0000000000000001E-3</v>
      </c>
      <c r="I39" s="39" t="s">
        <v>87</v>
      </c>
      <c r="J39" s="42">
        <v>351840.27299999999</v>
      </c>
      <c r="K39" s="42">
        <v>4215354.0750000002</v>
      </c>
      <c r="L39" s="42">
        <v>1803.3430000000001</v>
      </c>
      <c r="M39" s="42">
        <v>1803.336</v>
      </c>
      <c r="N39" s="42" t="s">
        <v>106</v>
      </c>
      <c r="O39" s="42">
        <v>-7.0000000000000001E-3</v>
      </c>
      <c r="Q39" s="39" t="s">
        <v>87</v>
      </c>
      <c r="R39" s="42">
        <v>351840.27299999999</v>
      </c>
      <c r="S39" s="42">
        <v>4215354.0750000002</v>
      </c>
      <c r="T39" s="42">
        <v>1803.3430000000001</v>
      </c>
      <c r="U39" s="42">
        <v>1803.337</v>
      </c>
      <c r="V39" s="42" t="s">
        <v>106</v>
      </c>
      <c r="W39" s="42">
        <f>Table212[[#This Row],[DEMZ]]-Table212[[#This Row],[KnownZ]]</f>
        <v>-6.0000000000854925E-3</v>
      </c>
    </row>
    <row r="40" spans="1:23" x14ac:dyDescent="0.25">
      <c r="A40" s="39" t="s">
        <v>88</v>
      </c>
      <c r="B40" s="40">
        <v>351847.35499999998</v>
      </c>
      <c r="C40" s="40">
        <v>4215362.6069999998</v>
      </c>
      <c r="D40" s="40">
        <v>1803.4269999999999</v>
      </c>
      <c r="E40" s="40">
        <v>1803.4670000000001</v>
      </c>
      <c r="F40" s="41" t="s">
        <v>106</v>
      </c>
      <c r="G40" s="41">
        <v>0.04</v>
      </c>
      <c r="I40" s="39" t="s">
        <v>88</v>
      </c>
      <c r="J40" s="42">
        <v>351847.35499999998</v>
      </c>
      <c r="K40" s="42">
        <v>4215362.6069999998</v>
      </c>
      <c r="L40" s="42">
        <v>1803.4269999999999</v>
      </c>
      <c r="M40" s="42">
        <v>1803.4670000000001</v>
      </c>
      <c r="N40" s="42" t="s">
        <v>106</v>
      </c>
      <c r="O40" s="42">
        <v>0.04</v>
      </c>
      <c r="Q40" s="39" t="s">
        <v>88</v>
      </c>
      <c r="R40" s="42">
        <v>351847.35499999998</v>
      </c>
      <c r="S40" s="42">
        <v>4215362.6069999998</v>
      </c>
      <c r="T40" s="42">
        <v>1803.4269999999999</v>
      </c>
      <c r="U40" s="42">
        <v>1803.4739999999999</v>
      </c>
      <c r="V40" s="42" t="s">
        <v>106</v>
      </c>
      <c r="W40" s="42">
        <f>Table212[[#This Row],[DEMZ]]-Table212[[#This Row],[KnownZ]]</f>
        <v>4.7000000000025466E-2</v>
      </c>
    </row>
    <row r="41" spans="1:23" x14ac:dyDescent="0.25">
      <c r="A41" s="39" t="s">
        <v>89</v>
      </c>
      <c r="B41" s="40">
        <v>351853.79399999999</v>
      </c>
      <c r="C41" s="40">
        <v>4215370.4929999998</v>
      </c>
      <c r="D41" s="40">
        <v>1803.5319999999999</v>
      </c>
      <c r="E41" s="40">
        <v>1803.5540000000001</v>
      </c>
      <c r="F41" s="41" t="s">
        <v>106</v>
      </c>
      <c r="G41" s="41">
        <v>2.1999999999999999E-2</v>
      </c>
      <c r="I41" s="39" t="s">
        <v>89</v>
      </c>
      <c r="J41" s="42">
        <v>351853.79399999999</v>
      </c>
      <c r="K41" s="42">
        <v>4215370.4929999998</v>
      </c>
      <c r="L41" s="42">
        <v>1803.5319999999999</v>
      </c>
      <c r="M41" s="42">
        <v>1803.5540000000001</v>
      </c>
      <c r="N41" s="42" t="s">
        <v>106</v>
      </c>
      <c r="O41" s="42">
        <v>2.1999999999999999E-2</v>
      </c>
      <c r="Q41" s="39" t="s">
        <v>89</v>
      </c>
      <c r="R41" s="42">
        <v>351853.79399999999</v>
      </c>
      <c r="S41" s="42">
        <v>4215370.4929999998</v>
      </c>
      <c r="T41" s="42">
        <v>1803.5319999999999</v>
      </c>
      <c r="U41" s="42">
        <v>1803.549</v>
      </c>
      <c r="V41" s="42" t="s">
        <v>106</v>
      </c>
      <c r="W41" s="42">
        <f>Table212[[#This Row],[DEMZ]]-Table212[[#This Row],[KnownZ]]</f>
        <v>1.7000000000052751E-2</v>
      </c>
    </row>
    <row r="42" spans="1:23" x14ac:dyDescent="0.25">
      <c r="A42" s="39" t="s">
        <v>90</v>
      </c>
      <c r="B42" s="40">
        <v>351861.804</v>
      </c>
      <c r="C42" s="40">
        <v>4215381.2079999996</v>
      </c>
      <c r="D42" s="40">
        <v>1803.627</v>
      </c>
      <c r="E42" s="40">
        <v>1803.675</v>
      </c>
      <c r="F42" s="41" t="s">
        <v>106</v>
      </c>
      <c r="G42" s="41">
        <v>4.8000000000000001E-2</v>
      </c>
      <c r="I42" s="39" t="s">
        <v>90</v>
      </c>
      <c r="J42" s="42">
        <v>351861.804</v>
      </c>
      <c r="K42" s="42">
        <v>4215381.2079999996</v>
      </c>
      <c r="L42" s="42">
        <v>1803.627</v>
      </c>
      <c r="M42" s="42">
        <v>1803.662</v>
      </c>
      <c r="N42" s="42" t="s">
        <v>106</v>
      </c>
      <c r="O42" s="42">
        <v>3.5000000000000003E-2</v>
      </c>
      <c r="Q42" s="39" t="s">
        <v>90</v>
      </c>
      <c r="R42" s="42">
        <v>351861.804</v>
      </c>
      <c r="S42" s="42">
        <v>4215381.2079999996</v>
      </c>
      <c r="T42" s="42">
        <v>1803.627</v>
      </c>
      <c r="U42" s="42">
        <v>1803.6610000000001</v>
      </c>
      <c r="V42" s="42" t="s">
        <v>106</v>
      </c>
      <c r="W42" s="42">
        <f>Table212[[#This Row],[DEMZ]]-Table212[[#This Row],[KnownZ]]</f>
        <v>3.4000000000105501E-2</v>
      </c>
    </row>
    <row r="43" spans="1:23" x14ac:dyDescent="0.25">
      <c r="A43" s="39" t="s">
        <v>91</v>
      </c>
      <c r="B43" s="40">
        <v>347333.109</v>
      </c>
      <c r="C43" s="40">
        <v>4205299.4630000005</v>
      </c>
      <c r="D43" s="40">
        <v>1756.8019999999999</v>
      </c>
      <c r="E43" s="40">
        <v>1756.817</v>
      </c>
      <c r="F43" s="41" t="s">
        <v>106</v>
      </c>
      <c r="G43" s="41">
        <v>1.4999999999999999E-2</v>
      </c>
      <c r="I43" s="39" t="s">
        <v>91</v>
      </c>
      <c r="J43" s="42">
        <v>347333.109</v>
      </c>
      <c r="K43" s="42">
        <v>4205299.4630000005</v>
      </c>
      <c r="L43" s="42">
        <v>1756.8019999999999</v>
      </c>
      <c r="M43" s="42">
        <v>1756.817</v>
      </c>
      <c r="N43" s="42" t="s">
        <v>106</v>
      </c>
      <c r="O43" s="42">
        <v>1.4999999999999999E-2</v>
      </c>
      <c r="Q43" s="39" t="s">
        <v>91</v>
      </c>
      <c r="R43" s="42">
        <v>347333.109</v>
      </c>
      <c r="S43" s="42">
        <v>4205299.4630000005</v>
      </c>
      <c r="T43" s="42">
        <v>1756.8019999999999</v>
      </c>
      <c r="U43" s="42">
        <v>1756.807</v>
      </c>
      <c r="V43" s="42" t="s">
        <v>106</v>
      </c>
      <c r="W43" s="42">
        <f>Table212[[#This Row],[DEMZ]]-Table212[[#This Row],[KnownZ]]</f>
        <v>5.0000000001091394E-3</v>
      </c>
    </row>
    <row r="44" spans="1:23" x14ac:dyDescent="0.25">
      <c r="A44" s="39" t="s">
        <v>92</v>
      </c>
      <c r="B44" s="40">
        <v>347326.78100000002</v>
      </c>
      <c r="C44" s="40">
        <v>4205318.3030000003</v>
      </c>
      <c r="D44" s="40">
        <v>1757.029</v>
      </c>
      <c r="E44" s="40">
        <v>1757.038</v>
      </c>
      <c r="F44" s="41" t="s">
        <v>106</v>
      </c>
      <c r="G44" s="41">
        <v>8.9999999999999993E-3</v>
      </c>
      <c r="I44" s="39" t="s">
        <v>92</v>
      </c>
      <c r="J44" s="42">
        <v>347326.78100000002</v>
      </c>
      <c r="K44" s="42">
        <v>4205318.3030000003</v>
      </c>
      <c r="L44" s="42">
        <v>1757.029</v>
      </c>
      <c r="M44" s="42">
        <v>1757.038</v>
      </c>
      <c r="N44" s="42" t="s">
        <v>106</v>
      </c>
      <c r="O44" s="42">
        <v>8.9999999999999993E-3</v>
      </c>
      <c r="Q44" s="39" t="s">
        <v>92</v>
      </c>
      <c r="R44" s="42">
        <v>347326.78100000002</v>
      </c>
      <c r="S44" s="42">
        <v>4205318.3030000003</v>
      </c>
      <c r="T44" s="42">
        <v>1757.029</v>
      </c>
      <c r="U44" s="42">
        <v>1757.0409999999999</v>
      </c>
      <c r="V44" s="42" t="s">
        <v>106</v>
      </c>
      <c r="W44" s="42">
        <f>Table212[[#This Row],[DEMZ]]-Table212[[#This Row],[KnownZ]]</f>
        <v>1.1999999999943611E-2</v>
      </c>
    </row>
    <row r="45" spans="1:23" x14ac:dyDescent="0.25">
      <c r="A45" s="39" t="s">
        <v>93</v>
      </c>
      <c r="B45" s="40">
        <v>347330.80699999997</v>
      </c>
      <c r="C45" s="40">
        <v>4205326.1749999998</v>
      </c>
      <c r="D45" s="40">
        <v>1757.046</v>
      </c>
      <c r="E45" s="40">
        <v>1757.06</v>
      </c>
      <c r="F45" s="41" t="s">
        <v>106</v>
      </c>
      <c r="G45" s="41">
        <v>1.4E-2</v>
      </c>
      <c r="I45" s="39" t="s">
        <v>93</v>
      </c>
      <c r="J45" s="42">
        <v>347330.80699999997</v>
      </c>
      <c r="K45" s="42">
        <v>4205326.1749999998</v>
      </c>
      <c r="L45" s="42">
        <v>1757.046</v>
      </c>
      <c r="M45" s="42">
        <v>1757.06</v>
      </c>
      <c r="N45" s="42" t="s">
        <v>106</v>
      </c>
      <c r="O45" s="42">
        <v>1.4E-2</v>
      </c>
      <c r="Q45" s="39" t="s">
        <v>93</v>
      </c>
      <c r="R45" s="42">
        <v>347330.80699999997</v>
      </c>
      <c r="S45" s="42">
        <v>4205326.1749999998</v>
      </c>
      <c r="T45" s="42">
        <v>1757.046</v>
      </c>
      <c r="U45" s="42">
        <v>1757.0550000000001</v>
      </c>
      <c r="V45" s="42" t="s">
        <v>106</v>
      </c>
      <c r="W45" s="42">
        <f>Table212[[#This Row],[DEMZ]]-Table212[[#This Row],[KnownZ]]</f>
        <v>9.0000000000145519E-3</v>
      </c>
    </row>
    <row r="46" spans="1:23" x14ac:dyDescent="0.25">
      <c r="A46" s="39" t="s">
        <v>94</v>
      </c>
      <c r="B46" s="40">
        <v>347334.7</v>
      </c>
      <c r="C46" s="40">
        <v>4205335.767</v>
      </c>
      <c r="D46" s="40">
        <v>1757.076</v>
      </c>
      <c r="E46" s="40">
        <v>1757.067</v>
      </c>
      <c r="F46" s="41" t="s">
        <v>106</v>
      </c>
      <c r="G46" s="41">
        <v>-8.9999999999999993E-3</v>
      </c>
      <c r="I46" s="39" t="s">
        <v>94</v>
      </c>
      <c r="J46" s="42">
        <v>347334.7</v>
      </c>
      <c r="K46" s="42">
        <v>4205335.767</v>
      </c>
      <c r="L46" s="42">
        <v>1757.076</v>
      </c>
      <c r="M46" s="42">
        <v>1757.067</v>
      </c>
      <c r="N46" s="42" t="s">
        <v>106</v>
      </c>
      <c r="O46" s="42">
        <v>-8.9999999999999993E-3</v>
      </c>
      <c r="Q46" s="39" t="s">
        <v>94</v>
      </c>
      <c r="R46" s="42">
        <v>347334.7</v>
      </c>
      <c r="S46" s="42">
        <v>4205335.767</v>
      </c>
      <c r="T46" s="42">
        <v>1757.076</v>
      </c>
      <c r="U46" s="42">
        <v>1757.069</v>
      </c>
      <c r="V46" s="42" t="s">
        <v>106</v>
      </c>
      <c r="W46" s="42">
        <f>Table212[[#This Row],[DEMZ]]-Table212[[#This Row],[KnownZ]]</f>
        <v>-7.0000000000618456E-3</v>
      </c>
    </row>
    <row r="47" spans="1:23" x14ac:dyDescent="0.25">
      <c r="A47" s="39" t="s">
        <v>95</v>
      </c>
      <c r="B47" s="40">
        <v>347331.011</v>
      </c>
      <c r="C47" s="40">
        <v>4205342.1869999999</v>
      </c>
      <c r="D47" s="40">
        <v>1757.1990000000001</v>
      </c>
      <c r="E47" s="40">
        <v>1757.1849999999999</v>
      </c>
      <c r="F47" s="41" t="s">
        <v>106</v>
      </c>
      <c r="G47" s="41">
        <v>-1.4E-2</v>
      </c>
      <c r="I47" s="39" t="s">
        <v>95</v>
      </c>
      <c r="J47" s="42">
        <v>347331.011</v>
      </c>
      <c r="K47" s="42">
        <v>4205342.1869999999</v>
      </c>
      <c r="L47" s="42">
        <v>1757.1990000000001</v>
      </c>
      <c r="M47" s="42">
        <v>1757.1849999999999</v>
      </c>
      <c r="N47" s="42" t="s">
        <v>106</v>
      </c>
      <c r="O47" s="42">
        <v>-1.4E-2</v>
      </c>
      <c r="Q47" s="39" t="s">
        <v>95</v>
      </c>
      <c r="R47" s="42">
        <v>347331.011</v>
      </c>
      <c r="S47" s="42">
        <v>4205342.1869999999</v>
      </c>
      <c r="T47" s="42">
        <v>1757.1990000000001</v>
      </c>
      <c r="U47" s="42">
        <v>1757.181</v>
      </c>
      <c r="V47" s="42" t="s">
        <v>106</v>
      </c>
      <c r="W47" s="42">
        <f>Table212[[#This Row],[DEMZ]]-Table212[[#This Row],[KnownZ]]</f>
        <v>-1.8000000000029104E-2</v>
      </c>
    </row>
    <row r="48" spans="1:23" x14ac:dyDescent="0.25">
      <c r="A48" s="39" t="s">
        <v>96</v>
      </c>
      <c r="B48" s="40">
        <v>316597.06099999999</v>
      </c>
      <c r="C48" s="40">
        <v>4232561.8530000001</v>
      </c>
      <c r="D48" s="40">
        <v>1537.2329999999999</v>
      </c>
      <c r="E48" s="40">
        <v>1537.2159999999999</v>
      </c>
      <c r="F48" s="41" t="s">
        <v>106</v>
      </c>
      <c r="G48" s="41">
        <v>-1.7000000000000001E-2</v>
      </c>
      <c r="I48" s="39" t="s">
        <v>96</v>
      </c>
      <c r="J48" s="42">
        <v>316597.06099999999</v>
      </c>
      <c r="K48" s="42">
        <v>4232561.8530000001</v>
      </c>
      <c r="L48" s="42">
        <v>1537.2329999999999</v>
      </c>
      <c r="M48" s="42">
        <v>1537.2159999999999</v>
      </c>
      <c r="N48" s="42" t="s">
        <v>106</v>
      </c>
      <c r="O48" s="42">
        <v>-1.7000000000000001E-2</v>
      </c>
      <c r="Q48" s="39" t="s">
        <v>96</v>
      </c>
      <c r="R48" s="42">
        <v>316597.06099999999</v>
      </c>
      <c r="S48" s="42">
        <v>4232561.8530000001</v>
      </c>
      <c r="T48" s="42">
        <v>1537.2329999999999</v>
      </c>
      <c r="U48" s="42">
        <v>1537.221</v>
      </c>
      <c r="V48" s="42" t="s">
        <v>106</v>
      </c>
      <c r="W48" s="42">
        <f>Table212[[#This Row],[DEMZ]]-Table212[[#This Row],[KnownZ]]</f>
        <v>-1.1999999999943611E-2</v>
      </c>
    </row>
    <row r="49" spans="1:23" x14ac:dyDescent="0.25">
      <c r="A49" s="39" t="s">
        <v>97</v>
      </c>
      <c r="B49" s="40">
        <v>316584.94</v>
      </c>
      <c r="C49" s="40">
        <v>4232562.1490000002</v>
      </c>
      <c r="D49" s="40">
        <v>1537.2539999999999</v>
      </c>
      <c r="E49" s="40">
        <v>1537.1859999999999</v>
      </c>
      <c r="F49" s="41" t="s">
        <v>106</v>
      </c>
      <c r="G49" s="41">
        <v>-6.8000000000000005E-2</v>
      </c>
      <c r="I49" s="39" t="s">
        <v>97</v>
      </c>
      <c r="J49" s="42">
        <v>316584.94</v>
      </c>
      <c r="K49" s="42">
        <v>4232562.1490000002</v>
      </c>
      <c r="L49" s="42">
        <v>1537.2539999999999</v>
      </c>
      <c r="M49" s="42">
        <v>1537.1859999999999</v>
      </c>
      <c r="N49" s="42" t="s">
        <v>106</v>
      </c>
      <c r="O49" s="42">
        <v>-6.8000000000000005E-2</v>
      </c>
      <c r="Q49" s="39" t="s">
        <v>97</v>
      </c>
      <c r="R49" s="42">
        <v>316584.94</v>
      </c>
      <c r="S49" s="42">
        <v>4232562.1490000002</v>
      </c>
      <c r="T49" s="42">
        <v>1537.2539999999999</v>
      </c>
      <c r="U49" s="42">
        <v>1537.203</v>
      </c>
      <c r="V49" s="42" t="s">
        <v>106</v>
      </c>
      <c r="W49" s="42">
        <f>Table212[[#This Row],[DEMZ]]-Table212[[#This Row],[KnownZ]]</f>
        <v>-5.0999999999930878E-2</v>
      </c>
    </row>
    <row r="50" spans="1:23" x14ac:dyDescent="0.25">
      <c r="A50" s="39" t="s">
        <v>98</v>
      </c>
      <c r="B50" s="40">
        <v>316572.81400000001</v>
      </c>
      <c r="C50" s="40">
        <v>4232562.4749999996</v>
      </c>
      <c r="D50" s="40">
        <v>1537.2139999999999</v>
      </c>
      <c r="E50" s="40">
        <v>1537.1880000000001</v>
      </c>
      <c r="F50" s="41" t="s">
        <v>106</v>
      </c>
      <c r="G50" s="41">
        <v>-2.5999999999999999E-2</v>
      </c>
      <c r="I50" s="39" t="s">
        <v>98</v>
      </c>
      <c r="J50" s="42">
        <v>316572.81400000001</v>
      </c>
      <c r="K50" s="42">
        <v>4232562.4749999996</v>
      </c>
      <c r="L50" s="42">
        <v>1537.2139999999999</v>
      </c>
      <c r="M50" s="42">
        <v>1537.1880000000001</v>
      </c>
      <c r="N50" s="42" t="s">
        <v>106</v>
      </c>
      <c r="O50" s="42">
        <v>-2.5999999999999999E-2</v>
      </c>
      <c r="Q50" s="39" t="s">
        <v>98</v>
      </c>
      <c r="R50" s="42">
        <v>316572.81400000001</v>
      </c>
      <c r="S50" s="42">
        <v>4232562.4749999996</v>
      </c>
      <c r="T50" s="42">
        <v>1537.2139999999999</v>
      </c>
      <c r="U50" s="42">
        <v>1537.1880000000001</v>
      </c>
      <c r="V50" s="42" t="s">
        <v>106</v>
      </c>
      <c r="W50" s="42">
        <f>Table212[[#This Row],[DEMZ]]-Table212[[#This Row],[KnownZ]]</f>
        <v>-2.5999999999839929E-2</v>
      </c>
    </row>
    <row r="51" spans="1:23" x14ac:dyDescent="0.25">
      <c r="A51" s="39" t="s">
        <v>99</v>
      </c>
      <c r="B51" s="40">
        <v>316560.69</v>
      </c>
      <c r="C51" s="40">
        <v>4232562.7560000001</v>
      </c>
      <c r="D51" s="40">
        <v>1537.2090000000001</v>
      </c>
      <c r="E51" s="40">
        <v>1537.1590000000001</v>
      </c>
      <c r="F51" s="41" t="s">
        <v>106</v>
      </c>
      <c r="G51" s="41">
        <v>-0.05</v>
      </c>
      <c r="I51" s="39" t="s">
        <v>99</v>
      </c>
      <c r="J51" s="42">
        <v>316560.69</v>
      </c>
      <c r="K51" s="42">
        <v>4232562.7560000001</v>
      </c>
      <c r="L51" s="42">
        <v>1537.2090000000001</v>
      </c>
      <c r="M51" s="42">
        <v>1537.1590000000001</v>
      </c>
      <c r="N51" s="42" t="s">
        <v>106</v>
      </c>
      <c r="O51" s="42">
        <v>-0.05</v>
      </c>
      <c r="Q51" s="39" t="s">
        <v>99</v>
      </c>
      <c r="R51" s="42">
        <v>316560.69</v>
      </c>
      <c r="S51" s="42">
        <v>4232562.7560000001</v>
      </c>
      <c r="T51" s="42">
        <v>1537.2090000000001</v>
      </c>
      <c r="U51" s="42">
        <v>1537.1579999999999</v>
      </c>
      <c r="V51" s="42" t="s">
        <v>106</v>
      </c>
      <c r="W51" s="42">
        <f>Table212[[#This Row],[DEMZ]]-Table212[[#This Row],[KnownZ]]</f>
        <v>-5.1000000000158252E-2</v>
      </c>
    </row>
    <row r="52" spans="1:23" x14ac:dyDescent="0.25">
      <c r="A52" s="39" t="s">
        <v>100</v>
      </c>
      <c r="B52" s="40">
        <v>316548.60399999999</v>
      </c>
      <c r="C52" s="40">
        <v>4232563.0429999996</v>
      </c>
      <c r="D52" s="40">
        <v>1537.097</v>
      </c>
      <c r="E52" s="40">
        <v>1537.0889999999999</v>
      </c>
      <c r="F52" s="41" t="s">
        <v>106</v>
      </c>
      <c r="G52" s="41">
        <v>-8.0000000000000002E-3</v>
      </c>
      <c r="I52" s="39" t="s">
        <v>100</v>
      </c>
      <c r="J52" s="42">
        <v>316548.60399999999</v>
      </c>
      <c r="K52" s="42">
        <v>4232563.0429999996</v>
      </c>
      <c r="L52" s="42">
        <v>1537.097</v>
      </c>
      <c r="M52" s="42">
        <v>1537.0889999999999</v>
      </c>
      <c r="N52" s="42" t="s">
        <v>106</v>
      </c>
      <c r="O52" s="42">
        <v>-8.0000000000000002E-3</v>
      </c>
      <c r="Q52" s="39" t="s">
        <v>100</v>
      </c>
      <c r="R52" s="42">
        <v>316548.60399999999</v>
      </c>
      <c r="S52" s="42">
        <v>4232563.0429999996</v>
      </c>
      <c r="T52" s="42">
        <v>1537.097</v>
      </c>
      <c r="U52" s="42">
        <v>1537.0889999999999</v>
      </c>
      <c r="V52" s="42" t="s">
        <v>106</v>
      </c>
      <c r="W52" s="42">
        <f>Table212[[#This Row],[DEMZ]]-Table212[[#This Row],[KnownZ]]</f>
        <v>-8.0000000000381988E-3</v>
      </c>
    </row>
    <row r="53" spans="1:23" x14ac:dyDescent="0.25">
      <c r="A53" s="39" t="s">
        <v>101</v>
      </c>
      <c r="B53" s="40">
        <v>310793.41800000001</v>
      </c>
      <c r="C53" s="40">
        <v>4232552.227</v>
      </c>
      <c r="D53" s="40">
        <v>1535.7370000000001</v>
      </c>
      <c r="E53" s="40">
        <v>1535.712</v>
      </c>
      <c r="F53" s="41" t="s">
        <v>106</v>
      </c>
      <c r="G53" s="41">
        <v>-2.5000000000000001E-2</v>
      </c>
      <c r="I53" s="39" t="s">
        <v>101</v>
      </c>
      <c r="J53" s="42">
        <v>310793.41800000001</v>
      </c>
      <c r="K53" s="42">
        <v>4232552.227</v>
      </c>
      <c r="L53" s="42">
        <v>1535.7370000000001</v>
      </c>
      <c r="M53" s="42">
        <v>1535.712</v>
      </c>
      <c r="N53" s="42" t="s">
        <v>106</v>
      </c>
      <c r="O53" s="42">
        <v>-2.5000000000000001E-2</v>
      </c>
      <c r="Q53" s="39" t="s">
        <v>101</v>
      </c>
      <c r="R53" s="42">
        <v>310793.41800000001</v>
      </c>
      <c r="S53" s="42">
        <v>4232552.227</v>
      </c>
      <c r="T53" s="42">
        <v>1535.7370000000001</v>
      </c>
      <c r="U53" s="42">
        <v>1535.702</v>
      </c>
      <c r="V53" s="42" t="s">
        <v>106</v>
      </c>
      <c r="W53" s="42">
        <f>Table212[[#This Row],[DEMZ]]-Table212[[#This Row],[KnownZ]]</f>
        <v>-3.5000000000081855E-2</v>
      </c>
    </row>
    <row r="54" spans="1:23" x14ac:dyDescent="0.25">
      <c r="A54" s="39" t="s">
        <v>102</v>
      </c>
      <c r="B54" s="40">
        <v>310805.55499999999</v>
      </c>
      <c r="C54" s="40">
        <v>4232552.0070000002</v>
      </c>
      <c r="D54" s="40">
        <v>1535.665</v>
      </c>
      <c r="E54" s="40">
        <v>1535.672</v>
      </c>
      <c r="F54" s="41" t="s">
        <v>106</v>
      </c>
      <c r="G54" s="41">
        <v>7.0000000000000001E-3</v>
      </c>
      <c r="I54" s="39" t="s">
        <v>102</v>
      </c>
      <c r="J54" s="42">
        <v>310805.55499999999</v>
      </c>
      <c r="K54" s="42">
        <v>4232552.0070000002</v>
      </c>
      <c r="L54" s="42">
        <v>1535.665</v>
      </c>
      <c r="M54" s="42">
        <v>1535.672</v>
      </c>
      <c r="N54" s="42" t="s">
        <v>106</v>
      </c>
      <c r="O54" s="42">
        <v>7.0000000000000001E-3</v>
      </c>
      <c r="Q54" s="39" t="s">
        <v>102</v>
      </c>
      <c r="R54" s="42">
        <v>310805.55499999999</v>
      </c>
      <c r="S54" s="42">
        <v>4232552.0070000002</v>
      </c>
      <c r="T54" s="42">
        <v>1535.665</v>
      </c>
      <c r="U54" s="42">
        <v>1535.6610000000001</v>
      </c>
      <c r="V54" s="42" t="s">
        <v>106</v>
      </c>
      <c r="W54" s="42">
        <f>Table212[[#This Row],[DEMZ]]-Table212[[#This Row],[KnownZ]]</f>
        <v>-3.9999999999054126E-3</v>
      </c>
    </row>
    <row r="55" spans="1:23" x14ac:dyDescent="0.25">
      <c r="A55" s="39" t="s">
        <v>103</v>
      </c>
      <c r="B55" s="40">
        <v>310817.68</v>
      </c>
      <c r="C55" s="40">
        <v>4232551.824</v>
      </c>
      <c r="D55" s="40">
        <v>1535.6289999999999</v>
      </c>
      <c r="E55" s="40">
        <v>1535.625</v>
      </c>
      <c r="F55" s="41" t="s">
        <v>106</v>
      </c>
      <c r="G55" s="41">
        <v>-4.0000000000000001E-3</v>
      </c>
      <c r="I55" s="39" t="s">
        <v>103</v>
      </c>
      <c r="J55" s="42">
        <v>310817.68</v>
      </c>
      <c r="K55" s="42">
        <v>4232551.824</v>
      </c>
      <c r="L55" s="42">
        <v>1535.6289999999999</v>
      </c>
      <c r="M55" s="42">
        <v>1535.6110000000001</v>
      </c>
      <c r="N55" s="42" t="s">
        <v>106</v>
      </c>
      <c r="O55" s="42">
        <v>-1.7999999999999999E-2</v>
      </c>
      <c r="Q55" s="39" t="s">
        <v>103</v>
      </c>
      <c r="R55" s="42">
        <v>310817.68</v>
      </c>
      <c r="S55" s="42">
        <v>4232551.824</v>
      </c>
      <c r="T55" s="42">
        <v>1535.6289999999999</v>
      </c>
      <c r="U55" s="42">
        <v>1535.604</v>
      </c>
      <c r="V55" s="42" t="s">
        <v>106</v>
      </c>
      <c r="W55" s="42">
        <f>Table212[[#This Row],[DEMZ]]-Table212[[#This Row],[KnownZ]]</f>
        <v>-2.4999999999863576E-2</v>
      </c>
    </row>
    <row r="56" spans="1:23" x14ac:dyDescent="0.25">
      <c r="A56" s="39" t="s">
        <v>104</v>
      </c>
      <c r="B56" s="40">
        <v>310829.74900000001</v>
      </c>
      <c r="C56" s="40">
        <v>4232551.6560000004</v>
      </c>
      <c r="D56" s="40">
        <v>1535.5440000000001</v>
      </c>
      <c r="E56" s="40">
        <v>1535.5540000000001</v>
      </c>
      <c r="F56" s="41" t="s">
        <v>106</v>
      </c>
      <c r="G56" s="41">
        <v>0.01</v>
      </c>
      <c r="I56" s="39" t="s">
        <v>104</v>
      </c>
      <c r="J56" s="42">
        <v>310829.74900000001</v>
      </c>
      <c r="K56" s="42">
        <v>4232551.6560000004</v>
      </c>
      <c r="L56" s="42">
        <v>1535.5440000000001</v>
      </c>
      <c r="M56" s="42">
        <v>1535.5540000000001</v>
      </c>
      <c r="N56" s="42" t="s">
        <v>106</v>
      </c>
      <c r="O56" s="42">
        <v>0.01</v>
      </c>
      <c r="Q56" s="39" t="s">
        <v>104</v>
      </c>
      <c r="R56" s="42">
        <v>310829.74900000001</v>
      </c>
      <c r="S56" s="42">
        <v>4232551.6560000004</v>
      </c>
      <c r="T56" s="42">
        <v>1535.5440000000001</v>
      </c>
      <c r="U56" s="42">
        <v>1535.549</v>
      </c>
      <c r="V56" s="42" t="s">
        <v>106</v>
      </c>
      <c r="W56" s="42">
        <f>Table212[[#This Row],[DEMZ]]-Table212[[#This Row],[KnownZ]]</f>
        <v>4.9999999998817657E-3</v>
      </c>
    </row>
    <row r="57" spans="1:23" x14ac:dyDescent="0.25">
      <c r="A57" s="39" t="s">
        <v>105</v>
      </c>
      <c r="B57" s="40">
        <v>310841.89299999998</v>
      </c>
      <c r="C57" s="40">
        <v>4232551.4780000001</v>
      </c>
      <c r="D57" s="40">
        <v>1535.4939999999999</v>
      </c>
      <c r="E57" s="40">
        <v>1535.4680000000001</v>
      </c>
      <c r="F57" s="41" t="s">
        <v>106</v>
      </c>
      <c r="G57" s="41">
        <v>-2.5999999999999999E-2</v>
      </c>
      <c r="I57" s="39" t="s">
        <v>105</v>
      </c>
      <c r="J57" s="42">
        <v>310841.89299999998</v>
      </c>
      <c r="K57" s="42">
        <v>4232551.4780000001</v>
      </c>
      <c r="L57" s="42">
        <v>1535.4939999999999</v>
      </c>
      <c r="M57" s="42">
        <v>1535.4680000000001</v>
      </c>
      <c r="N57" s="42" t="s">
        <v>106</v>
      </c>
      <c r="O57" s="42">
        <v>-2.5999999999999999E-2</v>
      </c>
      <c r="Q57" s="39" t="s">
        <v>105</v>
      </c>
      <c r="R57" s="42">
        <v>310841.89299999998</v>
      </c>
      <c r="S57" s="42">
        <v>4232551.4780000001</v>
      </c>
      <c r="T57" s="42">
        <v>1535.4939999999999</v>
      </c>
      <c r="U57" s="42">
        <v>1535.4739999999999</v>
      </c>
      <c r="V57" s="42" t="s">
        <v>106</v>
      </c>
      <c r="W57" s="42">
        <f>Table212[[#This Row],[DEMZ]]-Table212[[#This Row],[KnownZ]]</f>
        <v>-1.999999999998181E-2</v>
      </c>
    </row>
    <row r="60" spans="1:23" x14ac:dyDescent="0.25">
      <c r="O60" s="1"/>
    </row>
    <row r="61" spans="1:23" x14ac:dyDescent="0.25">
      <c r="O61" s="1"/>
    </row>
    <row r="62" spans="1:23" x14ac:dyDescent="0.25">
      <c r="O62" s="1"/>
    </row>
    <row r="63" spans="1:23" x14ac:dyDescent="0.25">
      <c r="O63" s="1"/>
    </row>
    <row r="64" spans="1:23" x14ac:dyDescent="0.25">
      <c r="O64" s="1"/>
    </row>
    <row r="65" spans="15:15" x14ac:dyDescent="0.25">
      <c r="O65" s="1"/>
    </row>
    <row r="66" spans="15:15" x14ac:dyDescent="0.25">
      <c r="O66" s="1"/>
    </row>
    <row r="67" spans="15:15" x14ac:dyDescent="0.25">
      <c r="O67" s="1"/>
    </row>
    <row r="68" spans="15:15" x14ac:dyDescent="0.25">
      <c r="O68" s="1"/>
    </row>
    <row r="69" spans="15:15" x14ac:dyDescent="0.25">
      <c r="O69" s="1"/>
    </row>
    <row r="70" spans="15:15" x14ac:dyDescent="0.25">
      <c r="O70" s="1"/>
    </row>
    <row r="71" spans="15:15" x14ac:dyDescent="0.25">
      <c r="O71" s="1"/>
    </row>
    <row r="72" spans="15:15" x14ac:dyDescent="0.25">
      <c r="O72" s="1"/>
    </row>
    <row r="73" spans="15:15" x14ac:dyDescent="0.25">
      <c r="O73" s="1"/>
    </row>
    <row r="74" spans="15:15" x14ac:dyDescent="0.25">
      <c r="O74" s="1"/>
    </row>
    <row r="75" spans="15:15" x14ac:dyDescent="0.25">
      <c r="O75" s="1"/>
    </row>
    <row r="76" spans="15:15" x14ac:dyDescent="0.25">
      <c r="O76" s="1"/>
    </row>
    <row r="77" spans="15:15" x14ac:dyDescent="0.25">
      <c r="O77" s="1"/>
    </row>
    <row r="78" spans="15:15" x14ac:dyDescent="0.25">
      <c r="O78" s="1"/>
    </row>
    <row r="79" spans="15:15" x14ac:dyDescent="0.25">
      <c r="O79" s="1"/>
    </row>
    <row r="80" spans="15:15" x14ac:dyDescent="0.25">
      <c r="O80" s="1"/>
    </row>
    <row r="81" spans="15:15" x14ac:dyDescent="0.25">
      <c r="O81" s="1"/>
    </row>
    <row r="82" spans="15:15" x14ac:dyDescent="0.25">
      <c r="O82" s="1"/>
    </row>
    <row r="83" spans="15:15" x14ac:dyDescent="0.25">
      <c r="O83" s="1"/>
    </row>
    <row r="84" spans="15:15" x14ac:dyDescent="0.25">
      <c r="O84" s="1"/>
    </row>
    <row r="85" spans="15:15" x14ac:dyDescent="0.25">
      <c r="O85" s="1"/>
    </row>
    <row r="86" spans="15:15" x14ac:dyDescent="0.25">
      <c r="O86" s="1"/>
    </row>
    <row r="87" spans="15:15" x14ac:dyDescent="0.25">
      <c r="O87" s="1"/>
    </row>
    <row r="88" spans="15:15" x14ac:dyDescent="0.25">
      <c r="O88" s="1"/>
    </row>
    <row r="89" spans="15:15" x14ac:dyDescent="0.25">
      <c r="O89" s="1"/>
    </row>
    <row r="90" spans="15:15" x14ac:dyDescent="0.25">
      <c r="O90" s="1"/>
    </row>
    <row r="91" spans="15:15" x14ac:dyDescent="0.25">
      <c r="O91" s="1"/>
    </row>
    <row r="92" spans="15:15" x14ac:dyDescent="0.25">
      <c r="O92" s="1"/>
    </row>
    <row r="93" spans="15:15" x14ac:dyDescent="0.25">
      <c r="O93" s="1"/>
    </row>
    <row r="94" spans="15:15" x14ac:dyDescent="0.25">
      <c r="O94" s="1"/>
    </row>
    <row r="95" spans="15:15" x14ac:dyDescent="0.25">
      <c r="O95" s="1"/>
    </row>
    <row r="96" spans="15:15" x14ac:dyDescent="0.25">
      <c r="O96" s="1"/>
    </row>
    <row r="97" spans="15:15" x14ac:dyDescent="0.25">
      <c r="O97" s="1"/>
    </row>
    <row r="98" spans="15:15" x14ac:dyDescent="0.25">
      <c r="O98" s="1"/>
    </row>
  </sheetData>
  <mergeCells count="3">
    <mergeCell ref="A1:G1"/>
    <mergeCell ref="I1:O1"/>
    <mergeCell ref="Q1:W1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workbookViewId="0">
      <selection activeCell="A3" sqref="A3"/>
    </sheetView>
  </sheetViews>
  <sheetFormatPr defaultRowHeight="15" x14ac:dyDescent="0.25"/>
  <cols>
    <col min="1" max="1" width="11.28515625" style="32" bestFit="1" customWidth="1"/>
    <col min="2" max="2" width="10.5703125" style="29" bestFit="1" customWidth="1"/>
    <col min="3" max="3" width="11.5703125" style="29" bestFit="1" customWidth="1"/>
    <col min="4" max="4" width="8.85546875" style="29" bestFit="1" customWidth="1"/>
    <col min="5" max="5" width="8.5703125" style="29" bestFit="1" customWidth="1"/>
    <col min="6" max="6" width="11.85546875" style="24" bestFit="1" customWidth="1"/>
    <col min="7" max="7" width="7.28515625" style="29" bestFit="1" customWidth="1"/>
    <col min="8" max="8" width="5.5703125" style="29" bestFit="1" customWidth="1"/>
    <col min="9" max="9" width="2.7109375" style="24" customWidth="1"/>
    <col min="10" max="10" width="11.28515625" style="32" bestFit="1" customWidth="1"/>
    <col min="11" max="11" width="10.5703125" style="24" bestFit="1" customWidth="1"/>
    <col min="12" max="12" width="11.5703125" style="24" bestFit="1" customWidth="1"/>
    <col min="13" max="13" width="8.85546875" style="24" bestFit="1" customWidth="1"/>
    <col min="14" max="14" width="8.5703125" style="24" bestFit="1" customWidth="1"/>
    <col min="15" max="15" width="11.85546875" style="24" bestFit="1" customWidth="1"/>
    <col min="16" max="16" width="7.28515625" style="24" bestFit="1" customWidth="1"/>
    <col min="17" max="17" width="5.5703125" style="24" bestFit="1" customWidth="1"/>
    <col min="18" max="18" width="2.7109375" style="24" customWidth="1"/>
    <col min="19" max="19" width="10.7109375" style="32" bestFit="1" customWidth="1"/>
    <col min="20" max="20" width="10.5703125" style="29" bestFit="1" customWidth="1"/>
    <col min="21" max="21" width="11.5703125" style="29" bestFit="1" customWidth="1"/>
    <col min="22" max="22" width="8.85546875" style="29" bestFit="1" customWidth="1"/>
    <col min="23" max="23" width="8.5703125" style="29" bestFit="1" customWidth="1"/>
    <col min="24" max="24" width="11.85546875" style="24" bestFit="1" customWidth="1"/>
    <col min="25" max="25" width="7.28515625" style="29" bestFit="1" customWidth="1"/>
    <col min="26" max="26" width="2.7109375" style="24" customWidth="1"/>
    <col min="27" max="27" width="18.140625" style="24" bestFit="1" customWidth="1"/>
    <col min="28" max="28" width="6.140625" style="24" bestFit="1" customWidth="1"/>
    <col min="29" max="16384" width="9.140625" style="24"/>
  </cols>
  <sheetData>
    <row r="1" spans="1:28" x14ac:dyDescent="0.25">
      <c r="A1" s="38" t="s">
        <v>13</v>
      </c>
      <c r="B1" s="38"/>
      <c r="C1" s="38"/>
      <c r="D1" s="38"/>
      <c r="E1" s="38"/>
      <c r="F1" s="38"/>
      <c r="G1" s="38"/>
      <c r="H1" s="38"/>
      <c r="I1" s="14"/>
      <c r="J1" s="38" t="s">
        <v>38</v>
      </c>
      <c r="K1" s="38"/>
      <c r="L1" s="38"/>
      <c r="M1" s="38"/>
      <c r="N1" s="38"/>
      <c r="O1" s="38"/>
      <c r="P1" s="38"/>
      <c r="Q1" s="38"/>
      <c r="R1" s="14"/>
      <c r="S1" s="33" t="s">
        <v>148</v>
      </c>
      <c r="T1" s="33"/>
      <c r="U1" s="33"/>
      <c r="V1" s="33"/>
      <c r="W1" s="33"/>
      <c r="X1" s="33"/>
      <c r="Y1" s="34"/>
      <c r="Z1" s="22"/>
      <c r="AA1" s="2" t="s">
        <v>14</v>
      </c>
      <c r="AB1" s="23">
        <f>_xlfn.PERCENTILE.INC(H:H, 0.95)</f>
        <v>0.21639999999999998</v>
      </c>
    </row>
    <row r="2" spans="1:28" x14ac:dyDescent="0.25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7" t="s">
        <v>6</v>
      </c>
      <c r="H2" s="16" t="s">
        <v>8</v>
      </c>
      <c r="I2" s="14"/>
      <c r="J2" s="15" t="s">
        <v>0</v>
      </c>
      <c r="K2" s="16" t="s">
        <v>1</v>
      </c>
      <c r="L2" s="16" t="s">
        <v>2</v>
      </c>
      <c r="M2" s="16" t="s">
        <v>3</v>
      </c>
      <c r="N2" s="16" t="s">
        <v>12</v>
      </c>
      <c r="O2" s="16" t="s">
        <v>5</v>
      </c>
      <c r="P2" s="17" t="s">
        <v>6</v>
      </c>
      <c r="Q2" s="16" t="s">
        <v>8</v>
      </c>
      <c r="R2" s="14"/>
      <c r="S2" s="25" t="s">
        <v>0</v>
      </c>
      <c r="T2" s="16" t="s">
        <v>1</v>
      </c>
      <c r="U2" s="16" t="s">
        <v>2</v>
      </c>
      <c r="V2" s="16" t="s">
        <v>3</v>
      </c>
      <c r="W2" s="16" t="s">
        <v>4</v>
      </c>
      <c r="X2" s="26" t="s">
        <v>5</v>
      </c>
      <c r="Y2" s="17" t="s">
        <v>6</v>
      </c>
      <c r="Z2" s="22"/>
    </row>
    <row r="3" spans="1:28" x14ac:dyDescent="0.25">
      <c r="A3" s="6" t="s">
        <v>107</v>
      </c>
      <c r="B3" s="20">
        <v>290655.96399999998</v>
      </c>
      <c r="C3" s="20">
        <v>4165248.64</v>
      </c>
      <c r="D3" s="20">
        <v>1952.4970000000001</v>
      </c>
      <c r="E3" s="20">
        <v>1952.537</v>
      </c>
      <c r="F3" s="9" t="s">
        <v>147</v>
      </c>
      <c r="G3" s="8">
        <v>0.04</v>
      </c>
      <c r="H3" s="9">
        <f>ABS(Table3[[#This Row],[DeltaZ]])</f>
        <v>0.04</v>
      </c>
      <c r="I3" s="14"/>
      <c r="J3" s="6" t="s">
        <v>107</v>
      </c>
      <c r="K3" s="20">
        <v>290655.96399999998</v>
      </c>
      <c r="L3" s="20">
        <v>4165248.64</v>
      </c>
      <c r="M3" s="20">
        <v>1952.4970000000001</v>
      </c>
      <c r="N3" s="20">
        <v>1952.49</v>
      </c>
      <c r="O3" s="9" t="s">
        <v>147</v>
      </c>
      <c r="P3" s="8">
        <f>Table37[[#This Row],[DEMZ]]-Table37[[#This Row],[KnownZ]]</f>
        <v>-7.0000000000618456E-3</v>
      </c>
      <c r="Q3" s="9">
        <f>ABS(Table37[[#This Row],[DeltaZ]])</f>
        <v>7.0000000000618456E-3</v>
      </c>
      <c r="R3" s="14"/>
      <c r="S3" s="6" t="s">
        <v>121</v>
      </c>
      <c r="T3" s="20">
        <v>329604.81</v>
      </c>
      <c r="U3" s="20">
        <v>4163082.7570000002</v>
      </c>
      <c r="V3" s="20">
        <v>2431.0160000000001</v>
      </c>
      <c r="W3" s="20">
        <v>2431.2399999999998</v>
      </c>
      <c r="X3" s="9" t="s">
        <v>147</v>
      </c>
      <c r="Y3" s="8">
        <v>0.224</v>
      </c>
      <c r="Z3" s="22"/>
    </row>
    <row r="4" spans="1:28" x14ac:dyDescent="0.25">
      <c r="A4" s="6" t="s">
        <v>108</v>
      </c>
      <c r="B4" s="20">
        <v>290659.36200000002</v>
      </c>
      <c r="C4" s="20">
        <v>4165258.5180000002</v>
      </c>
      <c r="D4" s="20">
        <v>1952.2570000000001</v>
      </c>
      <c r="E4" s="20">
        <v>1952.377</v>
      </c>
      <c r="F4" s="9" t="s">
        <v>147</v>
      </c>
      <c r="G4" s="8">
        <v>0.12</v>
      </c>
      <c r="H4" s="9">
        <f>ABS(Table3[[#This Row],[DeltaZ]])</f>
        <v>0.12</v>
      </c>
      <c r="I4" s="14"/>
      <c r="J4" s="6" t="s">
        <v>108</v>
      </c>
      <c r="K4" s="20">
        <v>290659.36200000002</v>
      </c>
      <c r="L4" s="20">
        <v>4165258.5180000002</v>
      </c>
      <c r="M4" s="20">
        <v>1952.2570000000001</v>
      </c>
      <c r="N4" s="20">
        <v>1952.38</v>
      </c>
      <c r="O4" s="9" t="s">
        <v>147</v>
      </c>
      <c r="P4" s="8">
        <f>Table37[[#This Row],[DEMZ]]-Table37[[#This Row],[KnownZ]]</f>
        <v>0.12300000000004729</v>
      </c>
      <c r="Q4" s="9">
        <f>ABS(Table37[[#This Row],[DeltaZ]])</f>
        <v>0.12300000000004729</v>
      </c>
      <c r="R4" s="14"/>
      <c r="S4" s="6" t="s">
        <v>138</v>
      </c>
      <c r="T4" s="20">
        <v>330008.71999999997</v>
      </c>
      <c r="U4" s="20">
        <v>4162757.7110000001</v>
      </c>
      <c r="V4" s="20">
        <v>2455.2469999999998</v>
      </c>
      <c r="W4" s="20">
        <v>2455.5050000000001</v>
      </c>
      <c r="X4" s="20" t="s">
        <v>147</v>
      </c>
      <c r="Y4" s="20">
        <v>0.25800000000000001</v>
      </c>
      <c r="Z4" s="22"/>
    </row>
    <row r="5" spans="1:28" x14ac:dyDescent="0.25">
      <c r="A5" s="6" t="s">
        <v>109</v>
      </c>
      <c r="B5" s="20">
        <v>290665.41899999999</v>
      </c>
      <c r="C5" s="20">
        <v>4165265.0980000002</v>
      </c>
      <c r="D5" s="20">
        <v>1952.33</v>
      </c>
      <c r="E5" s="20">
        <v>1952.34</v>
      </c>
      <c r="F5" s="9" t="s">
        <v>147</v>
      </c>
      <c r="G5" s="8">
        <v>0.01</v>
      </c>
      <c r="H5" s="9">
        <f>ABS(Table3[[#This Row],[DeltaZ]])</f>
        <v>0.01</v>
      </c>
      <c r="I5" s="14"/>
      <c r="J5" s="6" t="s">
        <v>109</v>
      </c>
      <c r="K5" s="20">
        <v>290665.41899999999</v>
      </c>
      <c r="L5" s="20">
        <v>4165265.0980000002</v>
      </c>
      <c r="M5" s="20">
        <v>1952.33</v>
      </c>
      <c r="N5" s="20">
        <v>1952.3130000000001</v>
      </c>
      <c r="O5" s="9" t="s">
        <v>147</v>
      </c>
      <c r="P5" s="8">
        <f>Table37[[#This Row],[DEMZ]]-Table37[[#This Row],[KnownZ]]</f>
        <v>-1.6999999999825377E-2</v>
      </c>
      <c r="Q5" s="9">
        <f>ABS(Table37[[#This Row],[DeltaZ]])</f>
        <v>1.6999999999825377E-2</v>
      </c>
      <c r="R5" s="14"/>
      <c r="S5" s="6"/>
      <c r="T5" s="20"/>
      <c r="U5" s="20"/>
      <c r="V5" s="20"/>
      <c r="W5" s="20"/>
      <c r="X5" s="20"/>
      <c r="Y5" s="20"/>
      <c r="Z5" s="22"/>
    </row>
    <row r="6" spans="1:28" x14ac:dyDescent="0.25">
      <c r="A6" s="6" t="s">
        <v>110</v>
      </c>
      <c r="B6" s="20">
        <v>290674.36</v>
      </c>
      <c r="C6" s="20">
        <v>4165286.1570000001</v>
      </c>
      <c r="D6" s="20">
        <v>1952.0070000000001</v>
      </c>
      <c r="E6" s="20">
        <v>1951.9349999999999</v>
      </c>
      <c r="F6" s="9" t="s">
        <v>147</v>
      </c>
      <c r="G6" s="8">
        <v>-7.1999999999999995E-2</v>
      </c>
      <c r="H6" s="9">
        <f>ABS(Table3[[#This Row],[DeltaZ]])</f>
        <v>7.1999999999999995E-2</v>
      </c>
      <c r="I6" s="14"/>
      <c r="J6" s="6" t="s">
        <v>110</v>
      </c>
      <c r="K6" s="20">
        <v>290674.36</v>
      </c>
      <c r="L6" s="20">
        <v>4165286.1570000001</v>
      </c>
      <c r="M6" s="20">
        <v>1952.0070000000001</v>
      </c>
      <c r="N6" s="20">
        <v>1951.932</v>
      </c>
      <c r="O6" s="9" t="s">
        <v>147</v>
      </c>
      <c r="P6" s="8">
        <f>Table37[[#This Row],[DEMZ]]-Table37[[#This Row],[KnownZ]]</f>
        <v>-7.5000000000045475E-2</v>
      </c>
      <c r="Q6" s="9">
        <f>ABS(Table37[[#This Row],[DeltaZ]])</f>
        <v>7.5000000000045475E-2</v>
      </c>
      <c r="R6" s="14"/>
      <c r="S6" s="6"/>
      <c r="T6" s="20"/>
      <c r="U6" s="20"/>
      <c r="V6" s="20"/>
      <c r="W6" s="20"/>
      <c r="X6" s="20"/>
      <c r="Y6" s="20"/>
      <c r="Z6" s="22"/>
    </row>
    <row r="7" spans="1:28" x14ac:dyDescent="0.25">
      <c r="A7" s="6" t="s">
        <v>111</v>
      </c>
      <c r="B7" s="20">
        <v>290676.72499999998</v>
      </c>
      <c r="C7" s="20">
        <v>4165295.7450000001</v>
      </c>
      <c r="D7" s="20">
        <v>1951.7429999999999</v>
      </c>
      <c r="E7" s="20">
        <v>1951.7729999999999</v>
      </c>
      <c r="F7" s="9" t="s">
        <v>147</v>
      </c>
      <c r="G7" s="8">
        <v>0.03</v>
      </c>
      <c r="H7" s="9">
        <f>ABS(Table3[[#This Row],[DeltaZ]])</f>
        <v>0.03</v>
      </c>
      <c r="I7" s="14"/>
      <c r="J7" s="6" t="s">
        <v>111</v>
      </c>
      <c r="K7" s="20">
        <v>290676.72499999998</v>
      </c>
      <c r="L7" s="20">
        <v>4165295.7450000001</v>
      </c>
      <c r="M7" s="20">
        <v>1951.7429999999999</v>
      </c>
      <c r="N7" s="20">
        <v>1951.77</v>
      </c>
      <c r="O7" s="9" t="s">
        <v>147</v>
      </c>
      <c r="P7" s="8">
        <f>Table37[[#This Row],[DEMZ]]-Table37[[#This Row],[KnownZ]]</f>
        <v>2.7000000000043656E-2</v>
      </c>
      <c r="Q7" s="9">
        <f>ABS(Table37[[#This Row],[DeltaZ]])</f>
        <v>2.7000000000043656E-2</v>
      </c>
      <c r="R7" s="14"/>
      <c r="S7" s="6"/>
      <c r="T7" s="20"/>
      <c r="U7" s="20"/>
      <c r="V7" s="20"/>
      <c r="W7" s="20"/>
      <c r="X7" s="20"/>
      <c r="Y7" s="20"/>
      <c r="Z7" s="22"/>
    </row>
    <row r="8" spans="1:28" x14ac:dyDescent="0.25">
      <c r="A8" s="6" t="s">
        <v>112</v>
      </c>
      <c r="B8" s="20">
        <v>367444.90600000002</v>
      </c>
      <c r="C8" s="20">
        <v>4209174.091</v>
      </c>
      <c r="D8" s="20">
        <v>2188.627</v>
      </c>
      <c r="E8" s="20">
        <v>2188.614</v>
      </c>
      <c r="F8" s="9" t="s">
        <v>147</v>
      </c>
      <c r="G8" s="8">
        <v>-1.2999999999999999E-2</v>
      </c>
      <c r="H8" s="9">
        <f>ABS(Table3[[#This Row],[DeltaZ]])</f>
        <v>1.2999999999999999E-2</v>
      </c>
      <c r="I8" s="14"/>
      <c r="J8" s="6" t="s">
        <v>112</v>
      </c>
      <c r="K8" s="20">
        <v>367444.90600000002</v>
      </c>
      <c r="L8" s="20">
        <v>4209174.091</v>
      </c>
      <c r="M8" s="20">
        <v>2188.627</v>
      </c>
      <c r="N8" s="20">
        <v>2188.6129999999998</v>
      </c>
      <c r="O8" s="9" t="s">
        <v>147</v>
      </c>
      <c r="P8" s="8">
        <f>Table37[[#This Row],[DEMZ]]-Table37[[#This Row],[KnownZ]]</f>
        <v>-1.4000000000123691E-2</v>
      </c>
      <c r="Q8" s="9">
        <f>ABS(Table37[[#This Row],[DeltaZ]])</f>
        <v>1.4000000000123691E-2</v>
      </c>
      <c r="R8" s="14"/>
      <c r="S8" s="6"/>
      <c r="T8" s="20"/>
      <c r="U8" s="20"/>
      <c r="V8" s="20"/>
      <c r="W8" s="20"/>
      <c r="X8" s="20"/>
      <c r="Y8" s="20"/>
      <c r="Z8" s="22"/>
    </row>
    <row r="9" spans="1:28" x14ac:dyDescent="0.25">
      <c r="A9" s="6" t="s">
        <v>113</v>
      </c>
      <c r="B9" s="20">
        <v>367446.05</v>
      </c>
      <c r="C9" s="20">
        <v>4209185.1919999998</v>
      </c>
      <c r="D9" s="20">
        <v>2188.54</v>
      </c>
      <c r="E9" s="20">
        <v>2188.64</v>
      </c>
      <c r="F9" s="9" t="s">
        <v>147</v>
      </c>
      <c r="G9" s="8">
        <v>0.1</v>
      </c>
      <c r="H9" s="9">
        <f>ABS(Table3[[#This Row],[DeltaZ]])</f>
        <v>0.1</v>
      </c>
      <c r="I9" s="14"/>
      <c r="J9" s="6" t="s">
        <v>113</v>
      </c>
      <c r="K9" s="20">
        <v>367446.05</v>
      </c>
      <c r="L9" s="20">
        <v>4209185.1919999998</v>
      </c>
      <c r="M9" s="20">
        <v>2188.54</v>
      </c>
      <c r="N9" s="20">
        <v>2188.6239999999998</v>
      </c>
      <c r="O9" s="9" t="s">
        <v>147</v>
      </c>
      <c r="P9" s="8">
        <f>Table37[[#This Row],[DEMZ]]-Table37[[#This Row],[KnownZ]]</f>
        <v>8.3999999999832653E-2</v>
      </c>
      <c r="Q9" s="9">
        <f>ABS(Table37[[#This Row],[DeltaZ]])</f>
        <v>8.3999999999832653E-2</v>
      </c>
      <c r="R9" s="14"/>
      <c r="S9" s="6"/>
      <c r="T9" s="20"/>
      <c r="U9" s="20"/>
      <c r="V9" s="20"/>
      <c r="W9" s="20"/>
      <c r="X9" s="20"/>
      <c r="Y9" s="20"/>
      <c r="Z9" s="22"/>
    </row>
    <row r="10" spans="1:28" x14ac:dyDescent="0.25">
      <c r="A10" s="6" t="s">
        <v>114</v>
      </c>
      <c r="B10" s="20">
        <v>367445.35800000001</v>
      </c>
      <c r="C10" s="20">
        <v>4209194.159</v>
      </c>
      <c r="D10" s="20">
        <v>2188.85</v>
      </c>
      <c r="E10" s="20">
        <v>2188.9070000000002</v>
      </c>
      <c r="F10" s="9" t="s">
        <v>147</v>
      </c>
      <c r="G10" s="8">
        <v>5.7000000000000002E-2</v>
      </c>
      <c r="H10" s="9">
        <f>ABS(Table3[[#This Row],[DeltaZ]])</f>
        <v>5.7000000000000002E-2</v>
      </c>
      <c r="I10" s="14"/>
      <c r="J10" s="6" t="s">
        <v>114</v>
      </c>
      <c r="K10" s="20">
        <v>367445.35800000001</v>
      </c>
      <c r="L10" s="20">
        <v>4209194.159</v>
      </c>
      <c r="M10" s="20">
        <v>2188.85</v>
      </c>
      <c r="N10" s="20">
        <v>2188.8969999999999</v>
      </c>
      <c r="O10" s="9" t="s">
        <v>147</v>
      </c>
      <c r="P10" s="8">
        <f>Table37[[#This Row],[DEMZ]]-Table37[[#This Row],[KnownZ]]</f>
        <v>4.7000000000025466E-2</v>
      </c>
      <c r="Q10" s="9">
        <f>ABS(Table37[[#This Row],[DeltaZ]])</f>
        <v>4.7000000000025466E-2</v>
      </c>
      <c r="R10" s="14"/>
      <c r="S10" s="6"/>
      <c r="T10" s="20"/>
      <c r="U10" s="20"/>
      <c r="V10" s="20"/>
      <c r="W10" s="20"/>
      <c r="X10" s="20"/>
      <c r="Y10" s="20"/>
      <c r="Z10" s="22"/>
    </row>
    <row r="11" spans="1:28" x14ac:dyDescent="0.25">
      <c r="A11" s="6" t="s">
        <v>115</v>
      </c>
      <c r="B11" s="20">
        <v>367450.37599999999</v>
      </c>
      <c r="C11" s="20">
        <v>4209195.7699999996</v>
      </c>
      <c r="D11" s="20">
        <v>2189.1370000000002</v>
      </c>
      <c r="E11" s="20">
        <v>2189.2950000000001</v>
      </c>
      <c r="F11" s="9" t="s">
        <v>147</v>
      </c>
      <c r="G11" s="8">
        <v>0.158</v>
      </c>
      <c r="H11" s="9">
        <f>ABS(Table3[[#This Row],[DeltaZ]])</f>
        <v>0.158</v>
      </c>
      <c r="I11" s="14"/>
      <c r="J11" s="6" t="s">
        <v>115</v>
      </c>
      <c r="K11" s="20">
        <v>367450.37599999999</v>
      </c>
      <c r="L11" s="20">
        <v>4209195.7699999996</v>
      </c>
      <c r="M11" s="20">
        <v>2189.1370000000002</v>
      </c>
      <c r="N11" s="20">
        <v>2189.27</v>
      </c>
      <c r="O11" s="9" t="s">
        <v>147</v>
      </c>
      <c r="P11" s="8">
        <f>Table37[[#This Row],[DEMZ]]-Table37[[#This Row],[KnownZ]]</f>
        <v>0.13299999999981083</v>
      </c>
      <c r="Q11" s="9">
        <f>ABS(Table37[[#This Row],[DeltaZ]])</f>
        <v>0.13299999999981083</v>
      </c>
      <c r="R11" s="14"/>
      <c r="S11" s="6"/>
      <c r="T11" s="20"/>
      <c r="U11" s="20"/>
      <c r="V11" s="20"/>
      <c r="W11" s="20"/>
      <c r="X11" s="20"/>
      <c r="Y11" s="20"/>
      <c r="Z11" s="27"/>
    </row>
    <row r="12" spans="1:28" x14ac:dyDescent="0.25">
      <c r="A12" s="6" t="s">
        <v>116</v>
      </c>
      <c r="B12" s="20">
        <v>367450.712</v>
      </c>
      <c r="C12" s="20">
        <v>4209189.9450000003</v>
      </c>
      <c r="D12" s="20">
        <v>2188.9299999999998</v>
      </c>
      <c r="E12" s="20">
        <v>2188.94</v>
      </c>
      <c r="F12" s="9" t="s">
        <v>147</v>
      </c>
      <c r="G12" s="8">
        <v>0.01</v>
      </c>
      <c r="H12" s="9">
        <f>ABS(Table3[[#This Row],[DeltaZ]])</f>
        <v>0.01</v>
      </c>
      <c r="I12" s="14"/>
      <c r="J12" s="6" t="s">
        <v>116</v>
      </c>
      <c r="K12" s="20">
        <v>367450.712</v>
      </c>
      <c r="L12" s="20">
        <v>4209189.9450000003</v>
      </c>
      <c r="M12" s="20">
        <v>2188.9299999999998</v>
      </c>
      <c r="N12" s="20">
        <v>2188.9670000000001</v>
      </c>
      <c r="O12" s="9" t="s">
        <v>147</v>
      </c>
      <c r="P12" s="8">
        <f>Table37[[#This Row],[DEMZ]]-Table37[[#This Row],[KnownZ]]</f>
        <v>3.7000000000261934E-2</v>
      </c>
      <c r="Q12" s="9">
        <f>ABS(Table37[[#This Row],[DeltaZ]])</f>
        <v>3.7000000000261934E-2</v>
      </c>
      <c r="R12" s="14"/>
      <c r="S12" s="6"/>
      <c r="T12" s="20"/>
      <c r="U12" s="20"/>
      <c r="V12" s="20"/>
      <c r="W12" s="20"/>
      <c r="X12" s="20"/>
      <c r="Y12" s="20"/>
      <c r="Z12" s="27"/>
    </row>
    <row r="13" spans="1:28" x14ac:dyDescent="0.25">
      <c r="A13" s="6" t="s">
        <v>117</v>
      </c>
      <c r="B13" s="20">
        <v>329587.84399999998</v>
      </c>
      <c r="C13" s="20">
        <v>4163090.571</v>
      </c>
      <c r="D13" s="20">
        <v>2431.3139999999999</v>
      </c>
      <c r="E13" s="20">
        <v>2431.3850000000002</v>
      </c>
      <c r="F13" s="9" t="s">
        <v>147</v>
      </c>
      <c r="G13" s="8">
        <v>7.0999999999999994E-2</v>
      </c>
      <c r="H13" s="9">
        <f>ABS(Table3[[#This Row],[DeltaZ]])</f>
        <v>7.0999999999999994E-2</v>
      </c>
      <c r="I13" s="14"/>
      <c r="J13" s="6" t="s">
        <v>117</v>
      </c>
      <c r="K13" s="20">
        <v>329587.84399999998</v>
      </c>
      <c r="L13" s="20">
        <v>4163090.571</v>
      </c>
      <c r="M13" s="20">
        <v>2431.3139999999999</v>
      </c>
      <c r="N13" s="20">
        <v>2431.364</v>
      </c>
      <c r="O13" s="9" t="s">
        <v>147</v>
      </c>
      <c r="P13" s="8">
        <f>Table37[[#This Row],[DEMZ]]-Table37[[#This Row],[KnownZ]]</f>
        <v>5.0000000000181899E-2</v>
      </c>
      <c r="Q13" s="9">
        <f>ABS(Table37[[#This Row],[DeltaZ]])</f>
        <v>5.0000000000181899E-2</v>
      </c>
      <c r="R13" s="14"/>
      <c r="S13" s="6"/>
      <c r="T13" s="20"/>
      <c r="U13" s="20"/>
      <c r="V13" s="20"/>
      <c r="W13" s="20"/>
      <c r="X13" s="20"/>
      <c r="Y13" s="20"/>
      <c r="Z13" s="27"/>
    </row>
    <row r="14" spans="1:28" x14ac:dyDescent="0.25">
      <c r="A14" s="6" t="s">
        <v>118</v>
      </c>
      <c r="B14" s="20">
        <v>329588.74699999997</v>
      </c>
      <c r="C14" s="20">
        <v>4163087.395</v>
      </c>
      <c r="D14" s="20">
        <v>2431.67</v>
      </c>
      <c r="E14" s="20">
        <v>2431.7449999999999</v>
      </c>
      <c r="F14" s="9" t="s">
        <v>147</v>
      </c>
      <c r="G14" s="8">
        <v>7.4999999999999997E-2</v>
      </c>
      <c r="H14" s="9">
        <f>ABS(Table3[[#This Row],[DeltaZ]])</f>
        <v>7.4999999999999997E-2</v>
      </c>
      <c r="I14" s="14"/>
      <c r="J14" s="6" t="s">
        <v>118</v>
      </c>
      <c r="K14" s="20">
        <v>329588.74699999997</v>
      </c>
      <c r="L14" s="20">
        <v>4163087.395</v>
      </c>
      <c r="M14" s="20">
        <v>2431.67</v>
      </c>
      <c r="N14" s="20">
        <v>2431.7240000000002</v>
      </c>
      <c r="O14" s="9" t="s">
        <v>147</v>
      </c>
      <c r="P14" s="8">
        <f>Table37[[#This Row],[DEMZ]]-Table37[[#This Row],[KnownZ]]</f>
        <v>5.4000000000087311E-2</v>
      </c>
      <c r="Q14" s="9">
        <f>ABS(Table37[[#This Row],[DeltaZ]])</f>
        <v>5.4000000000087311E-2</v>
      </c>
      <c r="R14" s="14"/>
      <c r="S14" s="6"/>
      <c r="T14" s="20"/>
      <c r="U14" s="20"/>
      <c r="V14" s="20"/>
      <c r="W14" s="20"/>
      <c r="X14" s="28"/>
      <c r="Y14" s="20"/>
      <c r="Z14" s="27"/>
    </row>
    <row r="15" spans="1:28" x14ac:dyDescent="0.25">
      <c r="A15" s="6" t="s">
        <v>119</v>
      </c>
      <c r="B15" s="20">
        <v>329596.59299999999</v>
      </c>
      <c r="C15" s="20">
        <v>4163084.7489999998</v>
      </c>
      <c r="D15" s="20">
        <v>2431.538</v>
      </c>
      <c r="E15" s="20">
        <v>2431.6390000000001</v>
      </c>
      <c r="F15" s="9" t="s">
        <v>147</v>
      </c>
      <c r="G15" s="8">
        <v>0.10100000000000001</v>
      </c>
      <c r="H15" s="9">
        <f>ABS(Table3[[#This Row],[DeltaZ]])</f>
        <v>0.10100000000000001</v>
      </c>
      <c r="I15" s="14"/>
      <c r="J15" s="6" t="s">
        <v>119</v>
      </c>
      <c r="K15" s="20">
        <v>329596.59299999999</v>
      </c>
      <c r="L15" s="20">
        <v>4163084.7489999998</v>
      </c>
      <c r="M15" s="20">
        <v>2431.538</v>
      </c>
      <c r="N15" s="20">
        <v>2431.6120000000001</v>
      </c>
      <c r="O15" s="9" t="s">
        <v>147</v>
      </c>
      <c r="P15" s="8">
        <f>Table37[[#This Row],[DEMZ]]-Table37[[#This Row],[KnownZ]]</f>
        <v>7.4000000000069122E-2</v>
      </c>
      <c r="Q15" s="9">
        <f>ABS(Table37[[#This Row],[DeltaZ]])</f>
        <v>7.4000000000069122E-2</v>
      </c>
      <c r="R15" s="14"/>
      <c r="S15" s="6"/>
      <c r="T15" s="20"/>
      <c r="U15" s="20"/>
      <c r="V15" s="20"/>
      <c r="W15" s="20"/>
      <c r="X15" s="28"/>
      <c r="Y15" s="20"/>
      <c r="Z15" s="27"/>
    </row>
    <row r="16" spans="1:28" x14ac:dyDescent="0.25">
      <c r="A16" s="6" t="s">
        <v>120</v>
      </c>
      <c r="B16" s="20">
        <v>329604.10499999998</v>
      </c>
      <c r="C16" s="20">
        <v>4163086.1460000002</v>
      </c>
      <c r="D16" s="20">
        <v>2431.3980000000001</v>
      </c>
      <c r="E16" s="20">
        <v>2431.6010000000001</v>
      </c>
      <c r="F16" s="9" t="s">
        <v>147</v>
      </c>
      <c r="G16" s="8">
        <v>0.20300000000000001</v>
      </c>
      <c r="H16" s="9">
        <f>ABS(Table3[[#This Row],[DeltaZ]])</f>
        <v>0.20300000000000001</v>
      </c>
      <c r="I16" s="14"/>
      <c r="J16" s="6" t="s">
        <v>120</v>
      </c>
      <c r="K16" s="20">
        <v>329604.10499999998</v>
      </c>
      <c r="L16" s="20">
        <v>4163086.1460000002</v>
      </c>
      <c r="M16" s="20">
        <v>2431.3980000000001</v>
      </c>
      <c r="N16" s="20">
        <v>2431.58</v>
      </c>
      <c r="O16" s="9" t="s">
        <v>147</v>
      </c>
      <c r="P16" s="8">
        <f>Table37[[#This Row],[DEMZ]]-Table37[[#This Row],[KnownZ]]</f>
        <v>0.181999999999789</v>
      </c>
      <c r="Q16" s="9">
        <f>ABS(Table37[[#This Row],[DeltaZ]])</f>
        <v>0.181999999999789</v>
      </c>
      <c r="R16" s="14"/>
      <c r="S16" s="6"/>
      <c r="T16" s="20"/>
      <c r="U16" s="20"/>
      <c r="V16" s="20"/>
      <c r="W16" s="20"/>
      <c r="X16" s="28"/>
      <c r="Y16" s="20"/>
      <c r="Z16" s="27"/>
    </row>
    <row r="17" spans="1:26" x14ac:dyDescent="0.25">
      <c r="A17" s="6" t="s">
        <v>121</v>
      </c>
      <c r="B17" s="20">
        <v>329604.81</v>
      </c>
      <c r="C17" s="20">
        <v>4163082.7570000002</v>
      </c>
      <c r="D17" s="20">
        <v>2431.0160000000001</v>
      </c>
      <c r="E17" s="20">
        <v>2431.2399999999998</v>
      </c>
      <c r="F17" s="9" t="s">
        <v>147</v>
      </c>
      <c r="G17" s="8">
        <v>0.224</v>
      </c>
      <c r="H17" s="9">
        <f>ABS(Table3[[#This Row],[DeltaZ]])</f>
        <v>0.224</v>
      </c>
      <c r="I17" s="14"/>
      <c r="J17" s="6" t="s">
        <v>121</v>
      </c>
      <c r="K17" s="20">
        <v>329604.81</v>
      </c>
      <c r="L17" s="20">
        <v>4163082.7570000002</v>
      </c>
      <c r="M17" s="20">
        <v>2431.0160000000001</v>
      </c>
      <c r="N17" s="20">
        <v>2431.2310000000002</v>
      </c>
      <c r="O17" s="9" t="s">
        <v>147</v>
      </c>
      <c r="P17" s="8">
        <f>Table37[[#This Row],[DEMZ]]-Table37[[#This Row],[KnownZ]]</f>
        <v>0.21500000000014552</v>
      </c>
      <c r="Q17" s="9">
        <f>ABS(Table37[[#This Row],[DeltaZ]])</f>
        <v>0.21500000000014552</v>
      </c>
      <c r="R17" s="14"/>
      <c r="S17" s="6"/>
      <c r="T17" s="20"/>
      <c r="U17" s="20"/>
      <c r="V17" s="20"/>
      <c r="W17" s="20"/>
      <c r="X17" s="20"/>
      <c r="Y17" s="20"/>
      <c r="Z17" s="27"/>
    </row>
    <row r="18" spans="1:26" x14ac:dyDescent="0.25">
      <c r="A18" s="6" t="s">
        <v>122</v>
      </c>
      <c r="B18" s="20">
        <v>309047.397</v>
      </c>
      <c r="C18" s="20">
        <v>4191692.719</v>
      </c>
      <c r="D18" s="20">
        <v>1692.883</v>
      </c>
      <c r="E18" s="20">
        <v>1692.9749999999999</v>
      </c>
      <c r="F18" s="9" t="s">
        <v>147</v>
      </c>
      <c r="G18" s="8">
        <v>9.1999999999999998E-2</v>
      </c>
      <c r="H18" s="9">
        <f>ABS(Table3[[#This Row],[DeltaZ]])</f>
        <v>9.1999999999999998E-2</v>
      </c>
      <c r="I18" s="14"/>
      <c r="J18" s="6" t="s">
        <v>122</v>
      </c>
      <c r="K18" s="20">
        <v>309047.397</v>
      </c>
      <c r="L18" s="20">
        <v>4191692.719</v>
      </c>
      <c r="M18" s="20">
        <v>1692.883</v>
      </c>
      <c r="N18" s="20">
        <v>1692.9690000000001</v>
      </c>
      <c r="O18" s="9" t="s">
        <v>147</v>
      </c>
      <c r="P18" s="8">
        <f>Table37[[#This Row],[DEMZ]]-Table37[[#This Row],[KnownZ]]</f>
        <v>8.6000000000012733E-2</v>
      </c>
      <c r="Q18" s="9">
        <f>ABS(Table37[[#This Row],[DeltaZ]])</f>
        <v>8.6000000000012733E-2</v>
      </c>
      <c r="R18" s="14"/>
      <c r="S18" s="6"/>
      <c r="T18" s="20"/>
      <c r="U18" s="20"/>
      <c r="V18" s="20"/>
      <c r="W18" s="20"/>
      <c r="X18" s="20"/>
      <c r="Y18" s="20"/>
      <c r="Z18" s="27"/>
    </row>
    <row r="19" spans="1:26" x14ac:dyDescent="0.25">
      <c r="A19" s="6" t="s">
        <v>123</v>
      </c>
      <c r="B19" s="20">
        <v>309050.989</v>
      </c>
      <c r="C19" s="20">
        <v>4191688.142</v>
      </c>
      <c r="D19" s="20">
        <v>1693.0509999999999</v>
      </c>
      <c r="E19" s="20">
        <v>1693.145</v>
      </c>
      <c r="F19" s="9" t="s">
        <v>147</v>
      </c>
      <c r="G19" s="8">
        <v>9.4E-2</v>
      </c>
      <c r="H19" s="9">
        <f>ABS(Table3[[#This Row],[DeltaZ]])</f>
        <v>9.4E-2</v>
      </c>
      <c r="I19" s="14"/>
      <c r="J19" s="6" t="s">
        <v>123</v>
      </c>
      <c r="K19" s="20">
        <v>309050.989</v>
      </c>
      <c r="L19" s="20">
        <v>4191688.142</v>
      </c>
      <c r="M19" s="20">
        <v>1693.0509999999999</v>
      </c>
      <c r="N19" s="20">
        <v>1693.1</v>
      </c>
      <c r="O19" s="9" t="s">
        <v>147</v>
      </c>
      <c r="P19" s="8">
        <f>Table37[[#This Row],[DEMZ]]-Table37[[#This Row],[KnownZ]]</f>
        <v>4.8999999999978172E-2</v>
      </c>
      <c r="Q19" s="9">
        <f>ABS(Table37[[#This Row],[DeltaZ]])</f>
        <v>4.8999999999978172E-2</v>
      </c>
      <c r="R19" s="14"/>
      <c r="S19" s="6"/>
      <c r="T19" s="20"/>
      <c r="U19" s="20"/>
      <c r="V19" s="20"/>
      <c r="W19" s="20"/>
      <c r="X19" s="20"/>
      <c r="Y19" s="20"/>
      <c r="Z19" s="27"/>
    </row>
    <row r="20" spans="1:26" x14ac:dyDescent="0.25">
      <c r="A20" s="6" t="s">
        <v>124</v>
      </c>
      <c r="B20" s="20">
        <v>309054.66800000001</v>
      </c>
      <c r="C20" s="20">
        <v>4191682.105</v>
      </c>
      <c r="D20" s="20">
        <v>1693.229</v>
      </c>
      <c r="E20" s="20">
        <v>1693.2719999999999</v>
      </c>
      <c r="F20" s="9" t="s">
        <v>147</v>
      </c>
      <c r="G20" s="8">
        <v>4.2999999999999997E-2</v>
      </c>
      <c r="H20" s="9">
        <f>ABS(Table3[[#This Row],[DeltaZ]])</f>
        <v>4.2999999999999997E-2</v>
      </c>
      <c r="I20" s="14"/>
      <c r="J20" s="6" t="s">
        <v>124</v>
      </c>
      <c r="K20" s="20">
        <v>309054.66800000001</v>
      </c>
      <c r="L20" s="20">
        <v>4191682.105</v>
      </c>
      <c r="M20" s="20">
        <v>1693.229</v>
      </c>
      <c r="N20" s="20">
        <v>1693.2650000000001</v>
      </c>
      <c r="O20" s="9" t="s">
        <v>147</v>
      </c>
      <c r="P20" s="8">
        <f>Table37[[#This Row],[DEMZ]]-Table37[[#This Row],[KnownZ]]</f>
        <v>3.6000000000058208E-2</v>
      </c>
      <c r="Q20" s="9">
        <f>ABS(Table37[[#This Row],[DeltaZ]])</f>
        <v>3.6000000000058208E-2</v>
      </c>
      <c r="R20" s="14"/>
      <c r="S20" s="6"/>
      <c r="T20" s="20"/>
      <c r="U20" s="20"/>
      <c r="V20" s="20"/>
      <c r="W20" s="20"/>
      <c r="X20" s="28"/>
      <c r="Y20" s="20"/>
      <c r="Z20" s="27"/>
    </row>
    <row r="21" spans="1:26" x14ac:dyDescent="0.25">
      <c r="A21" s="6" t="s">
        <v>125</v>
      </c>
      <c r="B21" s="20">
        <v>309058.05</v>
      </c>
      <c r="C21" s="20">
        <v>4191675.9010000001</v>
      </c>
      <c r="D21" s="20">
        <v>1693.4259999999999</v>
      </c>
      <c r="E21" s="20">
        <v>1693.451</v>
      </c>
      <c r="F21" s="9" t="s">
        <v>147</v>
      </c>
      <c r="G21" s="8">
        <v>2.5000000000000001E-2</v>
      </c>
      <c r="H21" s="9">
        <f>ABS(Table3[[#This Row],[DeltaZ]])</f>
        <v>2.5000000000000001E-2</v>
      </c>
      <c r="I21" s="14"/>
      <c r="J21" s="6" t="s">
        <v>125</v>
      </c>
      <c r="K21" s="20">
        <v>309058.05</v>
      </c>
      <c r="L21" s="20">
        <v>4191675.9010000001</v>
      </c>
      <c r="M21" s="20">
        <v>1693.4259999999999</v>
      </c>
      <c r="N21" s="20">
        <v>1693.4390000000001</v>
      </c>
      <c r="O21" s="9" t="s">
        <v>147</v>
      </c>
      <c r="P21" s="8">
        <f>Table37[[#This Row],[DEMZ]]-Table37[[#This Row],[KnownZ]]</f>
        <v>1.3000000000147338E-2</v>
      </c>
      <c r="Q21" s="9">
        <f>ABS(Table37[[#This Row],[DeltaZ]])</f>
        <v>1.3000000000147338E-2</v>
      </c>
      <c r="R21" s="14"/>
      <c r="S21" s="6"/>
      <c r="T21" s="20"/>
      <c r="U21" s="20"/>
      <c r="V21" s="20"/>
      <c r="W21" s="20"/>
      <c r="X21" s="20"/>
      <c r="Y21" s="20"/>
      <c r="Z21" s="27"/>
    </row>
    <row r="22" spans="1:26" x14ac:dyDescent="0.25">
      <c r="A22" s="6" t="s">
        <v>126</v>
      </c>
      <c r="B22" s="20">
        <v>309061.79800000001</v>
      </c>
      <c r="C22" s="20">
        <v>4191665.111</v>
      </c>
      <c r="D22" s="20">
        <v>1693.809</v>
      </c>
      <c r="E22" s="20">
        <v>1693.923</v>
      </c>
      <c r="F22" s="9" t="s">
        <v>147</v>
      </c>
      <c r="G22" s="8">
        <v>0.114</v>
      </c>
      <c r="H22" s="9">
        <f>ABS(Table3[[#This Row],[DeltaZ]])</f>
        <v>0.114</v>
      </c>
      <c r="I22" s="14"/>
      <c r="J22" s="6" t="s">
        <v>126</v>
      </c>
      <c r="K22" s="20">
        <v>309061.79800000001</v>
      </c>
      <c r="L22" s="20">
        <v>4191665.111</v>
      </c>
      <c r="M22" s="20">
        <v>1693.809</v>
      </c>
      <c r="N22" s="20">
        <v>1693.9079999999999</v>
      </c>
      <c r="O22" s="9" t="s">
        <v>147</v>
      </c>
      <c r="P22" s="8">
        <f>Table37[[#This Row],[DEMZ]]-Table37[[#This Row],[KnownZ]]</f>
        <v>9.8999999999932697E-2</v>
      </c>
      <c r="Q22" s="9">
        <f>ABS(Table37[[#This Row],[DeltaZ]])</f>
        <v>9.8999999999932697E-2</v>
      </c>
      <c r="R22" s="14"/>
      <c r="S22" s="6"/>
      <c r="T22" s="20"/>
      <c r="U22" s="20"/>
      <c r="V22" s="20"/>
      <c r="W22" s="20"/>
      <c r="X22" s="20"/>
      <c r="Y22" s="20"/>
      <c r="Z22" s="27"/>
    </row>
    <row r="23" spans="1:26" x14ac:dyDescent="0.25">
      <c r="A23" s="6" t="s">
        <v>127</v>
      </c>
      <c r="B23" s="9">
        <v>321380.86599999998</v>
      </c>
      <c r="C23" s="9">
        <v>4196851.8949999996</v>
      </c>
      <c r="D23" s="9">
        <v>1677.0039999999999</v>
      </c>
      <c r="E23" s="9">
        <v>1676.97</v>
      </c>
      <c r="F23" s="9" t="s">
        <v>147</v>
      </c>
      <c r="G23" s="9">
        <v>-3.4000000000000002E-2</v>
      </c>
      <c r="H23" s="9">
        <f>ABS(Table3[[#This Row],[DeltaZ]])</f>
        <v>3.4000000000000002E-2</v>
      </c>
      <c r="I23" s="14"/>
      <c r="J23" s="6" t="s">
        <v>127</v>
      </c>
      <c r="K23" s="9">
        <v>321380.86599999998</v>
      </c>
      <c r="L23" s="9">
        <v>4196851.8949999996</v>
      </c>
      <c r="M23" s="9">
        <v>1677.0039999999999</v>
      </c>
      <c r="N23" s="9">
        <v>1676.9549999999999</v>
      </c>
      <c r="O23" s="9" t="s">
        <v>147</v>
      </c>
      <c r="P23" s="9">
        <f>Table37[[#This Row],[DEMZ]]-Table37[[#This Row],[KnownZ]]</f>
        <v>-4.8999999999978172E-2</v>
      </c>
      <c r="Q23" s="9">
        <f>ABS(Table37[[#This Row],[DeltaZ]])</f>
        <v>4.8999999999978172E-2</v>
      </c>
      <c r="R23" s="14"/>
      <c r="S23" s="6"/>
      <c r="T23" s="20"/>
      <c r="U23" s="20"/>
      <c r="V23" s="20"/>
      <c r="W23" s="20"/>
      <c r="X23" s="20"/>
      <c r="Y23" s="20"/>
      <c r="Z23" s="27"/>
    </row>
    <row r="24" spans="1:26" x14ac:dyDescent="0.25">
      <c r="A24" s="6" t="s">
        <v>128</v>
      </c>
      <c r="B24" s="9">
        <v>321380.66899999999</v>
      </c>
      <c r="C24" s="9">
        <v>4196841.9469999997</v>
      </c>
      <c r="D24" s="9">
        <v>1676.92</v>
      </c>
      <c r="E24" s="9">
        <v>1676.896</v>
      </c>
      <c r="F24" s="9" t="s">
        <v>147</v>
      </c>
      <c r="G24" s="9">
        <v>-2.4E-2</v>
      </c>
      <c r="H24" s="9">
        <f>ABS(Table3[[#This Row],[DeltaZ]])</f>
        <v>2.4E-2</v>
      </c>
      <c r="I24" s="14"/>
      <c r="J24" s="6" t="s">
        <v>128</v>
      </c>
      <c r="K24" s="9">
        <v>321380.66899999999</v>
      </c>
      <c r="L24" s="9">
        <v>4196841.9469999997</v>
      </c>
      <c r="M24" s="9">
        <v>1676.92</v>
      </c>
      <c r="N24" s="9">
        <v>1676.8820000000001</v>
      </c>
      <c r="O24" s="9" t="s">
        <v>147</v>
      </c>
      <c r="P24" s="9">
        <f>Table37[[#This Row],[DEMZ]]-Table37[[#This Row],[KnownZ]]</f>
        <v>-3.8000000000010914E-2</v>
      </c>
      <c r="Q24" s="9">
        <f>ABS(Table37[[#This Row],[DeltaZ]])</f>
        <v>3.8000000000010914E-2</v>
      </c>
      <c r="R24" s="14"/>
      <c r="S24" s="6"/>
      <c r="T24" s="20"/>
      <c r="U24" s="20"/>
      <c r="V24" s="20"/>
      <c r="W24" s="20"/>
      <c r="X24" s="20"/>
      <c r="Y24" s="20"/>
      <c r="Z24" s="14"/>
    </row>
    <row r="25" spans="1:26" x14ac:dyDescent="0.25">
      <c r="A25" s="6" t="s">
        <v>129</v>
      </c>
      <c r="B25" s="9">
        <v>321380.19300000003</v>
      </c>
      <c r="C25" s="9">
        <v>4196836.2220000001</v>
      </c>
      <c r="D25" s="9">
        <v>1676.8579999999999</v>
      </c>
      <c r="E25" s="9">
        <v>1676.88</v>
      </c>
      <c r="F25" s="9" t="s">
        <v>147</v>
      </c>
      <c r="G25" s="9">
        <v>2.1999999999999999E-2</v>
      </c>
      <c r="H25" s="9">
        <f>ABS(Table3[[#This Row],[DeltaZ]])</f>
        <v>2.1999999999999999E-2</v>
      </c>
      <c r="I25" s="14"/>
      <c r="J25" s="6" t="s">
        <v>129</v>
      </c>
      <c r="K25" s="9">
        <v>321380.19300000003</v>
      </c>
      <c r="L25" s="9">
        <v>4196836.2220000001</v>
      </c>
      <c r="M25" s="9">
        <v>1676.8579999999999</v>
      </c>
      <c r="N25" s="9">
        <v>1676.8710000000001</v>
      </c>
      <c r="O25" s="9" t="s">
        <v>147</v>
      </c>
      <c r="P25" s="9">
        <f>Table37[[#This Row],[DEMZ]]-Table37[[#This Row],[KnownZ]]</f>
        <v>1.3000000000147338E-2</v>
      </c>
      <c r="Q25" s="9">
        <f>ABS(Table37[[#This Row],[DeltaZ]])</f>
        <v>1.3000000000147338E-2</v>
      </c>
      <c r="R25" s="14"/>
      <c r="S25" s="6"/>
      <c r="T25" s="20"/>
      <c r="U25" s="20"/>
      <c r="V25" s="20"/>
      <c r="W25" s="20"/>
      <c r="X25" s="20"/>
      <c r="Y25" s="20"/>
      <c r="Z25" s="14"/>
    </row>
    <row r="26" spans="1:26" x14ac:dyDescent="0.25">
      <c r="A26" s="6" t="s">
        <v>130</v>
      </c>
      <c r="B26" s="9">
        <v>321379.81199999998</v>
      </c>
      <c r="C26" s="9">
        <v>4196822.9369999999</v>
      </c>
      <c r="D26" s="9">
        <v>1676.663</v>
      </c>
      <c r="E26" s="9">
        <v>1676.6759999999999</v>
      </c>
      <c r="F26" s="9" t="s">
        <v>147</v>
      </c>
      <c r="G26" s="9">
        <v>1.2999999999999999E-2</v>
      </c>
      <c r="H26" s="9">
        <f>ABS(Table3[[#This Row],[DeltaZ]])</f>
        <v>1.2999999999999999E-2</v>
      </c>
      <c r="I26" s="14"/>
      <c r="J26" s="6" t="s">
        <v>130</v>
      </c>
      <c r="K26" s="9">
        <v>321379.81199999998</v>
      </c>
      <c r="L26" s="9">
        <v>4196822.9369999999</v>
      </c>
      <c r="M26" s="9">
        <v>1676.663</v>
      </c>
      <c r="N26" s="9">
        <v>1676.663</v>
      </c>
      <c r="O26" s="9" t="s">
        <v>147</v>
      </c>
      <c r="P26" s="9">
        <f>Table37[[#This Row],[DEMZ]]-Table37[[#This Row],[KnownZ]]</f>
        <v>0</v>
      </c>
      <c r="Q26" s="9">
        <f>ABS(Table37[[#This Row],[DeltaZ]])</f>
        <v>0</v>
      </c>
      <c r="R26" s="14"/>
      <c r="S26" s="6"/>
      <c r="T26" s="20"/>
      <c r="U26" s="20"/>
      <c r="V26" s="20"/>
      <c r="W26" s="20"/>
      <c r="X26" s="20"/>
      <c r="Y26" s="20"/>
      <c r="Z26" s="14"/>
    </row>
    <row r="27" spans="1:26" x14ac:dyDescent="0.25">
      <c r="A27" s="6" t="s">
        <v>131</v>
      </c>
      <c r="B27" s="9">
        <v>321378.20400000003</v>
      </c>
      <c r="C27" s="9">
        <v>4196804.2209999999</v>
      </c>
      <c r="D27" s="9">
        <v>1676.306</v>
      </c>
      <c r="E27" s="9">
        <v>1676.3789999999999</v>
      </c>
      <c r="F27" s="9" t="s">
        <v>147</v>
      </c>
      <c r="G27" s="9">
        <v>7.2999999999999995E-2</v>
      </c>
      <c r="H27" s="9">
        <f>ABS(Table3[[#This Row],[DeltaZ]])</f>
        <v>7.2999999999999995E-2</v>
      </c>
      <c r="I27" s="14"/>
      <c r="J27" s="6" t="s">
        <v>131</v>
      </c>
      <c r="K27" s="9">
        <v>321378.20400000003</v>
      </c>
      <c r="L27" s="9">
        <v>4196804.2209999999</v>
      </c>
      <c r="M27" s="9">
        <v>1676.306</v>
      </c>
      <c r="N27" s="9">
        <v>1676.3779999999999</v>
      </c>
      <c r="O27" s="9" t="s">
        <v>147</v>
      </c>
      <c r="P27" s="9">
        <f>Table37[[#This Row],[DEMZ]]-Table37[[#This Row],[KnownZ]]</f>
        <v>7.1999999999889042E-2</v>
      </c>
      <c r="Q27" s="9">
        <f>ABS(Table37[[#This Row],[DeltaZ]])</f>
        <v>7.1999999999889042E-2</v>
      </c>
      <c r="R27" s="14"/>
      <c r="S27" s="6"/>
      <c r="T27" s="20"/>
      <c r="U27" s="20"/>
      <c r="V27" s="20"/>
      <c r="W27" s="20"/>
      <c r="X27" s="20"/>
      <c r="Y27" s="20"/>
      <c r="Z27" s="14"/>
    </row>
    <row r="28" spans="1:26" x14ac:dyDescent="0.25">
      <c r="A28" s="6" t="s">
        <v>132</v>
      </c>
      <c r="B28" s="9">
        <v>347332.00300000003</v>
      </c>
      <c r="C28" s="9">
        <v>4205383.8210000005</v>
      </c>
      <c r="D28" s="9">
        <v>1756.3040000000001</v>
      </c>
      <c r="E28" s="9">
        <v>1756.3440000000001</v>
      </c>
      <c r="F28" s="9" t="s">
        <v>147</v>
      </c>
      <c r="G28" s="9">
        <v>0.04</v>
      </c>
      <c r="H28" s="9">
        <f>ABS(Table3[[#This Row],[DeltaZ]])</f>
        <v>0.04</v>
      </c>
      <c r="I28" s="14"/>
      <c r="J28" s="6" t="s">
        <v>132</v>
      </c>
      <c r="K28" s="9">
        <v>347332.00300000003</v>
      </c>
      <c r="L28" s="9">
        <v>4205383.8210000005</v>
      </c>
      <c r="M28" s="9">
        <v>1756.3040000000001</v>
      </c>
      <c r="N28" s="9">
        <v>1756.3420000000001</v>
      </c>
      <c r="O28" s="9" t="s">
        <v>147</v>
      </c>
      <c r="P28" s="9">
        <f>Table37[[#This Row],[DEMZ]]-Table37[[#This Row],[KnownZ]]</f>
        <v>3.8000000000010914E-2</v>
      </c>
      <c r="Q28" s="9">
        <f>ABS(Table37[[#This Row],[DeltaZ]])</f>
        <v>3.8000000000010914E-2</v>
      </c>
      <c r="R28" s="14"/>
      <c r="S28" s="6"/>
      <c r="T28" s="20"/>
      <c r="U28" s="20"/>
      <c r="V28" s="20"/>
      <c r="W28" s="20"/>
      <c r="X28" s="20"/>
      <c r="Y28" s="20"/>
      <c r="Z28" s="14"/>
    </row>
    <row r="29" spans="1:26" x14ac:dyDescent="0.25">
      <c r="A29" s="6" t="s">
        <v>133</v>
      </c>
      <c r="B29" s="9">
        <v>347315.97700000001</v>
      </c>
      <c r="C29" s="9">
        <v>4205381.9029999999</v>
      </c>
      <c r="D29" s="9">
        <v>1756.2349999999999</v>
      </c>
      <c r="E29" s="9">
        <v>1756.298</v>
      </c>
      <c r="F29" s="9" t="s">
        <v>147</v>
      </c>
      <c r="G29" s="9">
        <v>6.3E-2</v>
      </c>
      <c r="H29" s="9">
        <f>ABS(Table3[[#This Row],[DeltaZ]])</f>
        <v>6.3E-2</v>
      </c>
      <c r="I29" s="14"/>
      <c r="J29" s="6" t="s">
        <v>133</v>
      </c>
      <c r="K29" s="9">
        <v>347315.97700000001</v>
      </c>
      <c r="L29" s="9">
        <v>4205381.9029999999</v>
      </c>
      <c r="M29" s="9">
        <v>1756.2349999999999</v>
      </c>
      <c r="N29" s="9">
        <v>1756.2919999999999</v>
      </c>
      <c r="O29" s="9" t="s">
        <v>147</v>
      </c>
      <c r="P29" s="9">
        <f>Table37[[#This Row],[DEMZ]]-Table37[[#This Row],[KnownZ]]</f>
        <v>5.7000000000016371E-2</v>
      </c>
      <c r="Q29" s="9">
        <f>ABS(Table37[[#This Row],[DeltaZ]])</f>
        <v>5.7000000000016371E-2</v>
      </c>
      <c r="R29" s="14"/>
      <c r="S29" s="6"/>
      <c r="T29" s="20"/>
      <c r="U29" s="20"/>
      <c r="V29" s="20"/>
      <c r="W29" s="20"/>
      <c r="X29" s="20"/>
      <c r="Y29" s="20"/>
      <c r="Z29" s="14"/>
    </row>
    <row r="30" spans="1:26" x14ac:dyDescent="0.25">
      <c r="A30" s="6" t="s">
        <v>134</v>
      </c>
      <c r="B30" s="9">
        <v>347320.67</v>
      </c>
      <c r="C30" s="9">
        <v>4205389.7529999996</v>
      </c>
      <c r="D30" s="9">
        <v>1756.1959999999999</v>
      </c>
      <c r="E30" s="9">
        <v>1756.412</v>
      </c>
      <c r="F30" s="9" t="s">
        <v>147</v>
      </c>
      <c r="G30" s="9">
        <v>0.216</v>
      </c>
      <c r="H30" s="9">
        <f>ABS(Table3[[#This Row],[DeltaZ]])</f>
        <v>0.216</v>
      </c>
      <c r="I30" s="14"/>
      <c r="J30" s="6" t="s">
        <v>134</v>
      </c>
      <c r="K30" s="9">
        <v>347320.67</v>
      </c>
      <c r="L30" s="9">
        <v>4205389.7529999996</v>
      </c>
      <c r="M30" s="9">
        <v>1756.1959999999999</v>
      </c>
      <c r="N30" s="9">
        <v>1756.421</v>
      </c>
      <c r="O30" s="9" t="s">
        <v>147</v>
      </c>
      <c r="P30" s="9">
        <f>Table37[[#This Row],[DEMZ]]-Table37[[#This Row],[KnownZ]]</f>
        <v>0.22500000000013642</v>
      </c>
      <c r="Q30" s="9">
        <f>ABS(Table37[[#This Row],[DeltaZ]])</f>
        <v>0.22500000000013642</v>
      </c>
      <c r="R30" s="14"/>
      <c r="S30" s="6"/>
      <c r="T30" s="20"/>
      <c r="U30" s="20"/>
      <c r="V30" s="20"/>
      <c r="W30" s="20"/>
      <c r="X30" s="20"/>
      <c r="Y30" s="20"/>
      <c r="Z30" s="14"/>
    </row>
    <row r="31" spans="1:26" x14ac:dyDescent="0.25">
      <c r="A31" s="6" t="s">
        <v>135</v>
      </c>
      <c r="B31" s="9">
        <v>347329.70699999999</v>
      </c>
      <c r="C31" s="9">
        <v>4205396.1380000003</v>
      </c>
      <c r="D31" s="9">
        <v>1756.2550000000001</v>
      </c>
      <c r="E31" s="9">
        <v>1756.37</v>
      </c>
      <c r="F31" s="9" t="s">
        <v>147</v>
      </c>
      <c r="G31" s="9">
        <v>0.115</v>
      </c>
      <c r="H31" s="9">
        <f>ABS(Table3[[#This Row],[DeltaZ]])</f>
        <v>0.115</v>
      </c>
      <c r="I31" s="14"/>
      <c r="J31" s="6" t="s">
        <v>135</v>
      </c>
      <c r="K31" s="9">
        <v>347329.70699999999</v>
      </c>
      <c r="L31" s="9">
        <v>4205396.1380000003</v>
      </c>
      <c r="M31" s="9">
        <v>1756.2550000000001</v>
      </c>
      <c r="N31" s="9">
        <v>1756.377</v>
      </c>
      <c r="O31" s="9" t="s">
        <v>147</v>
      </c>
      <c r="P31" s="9">
        <f>Table37[[#This Row],[DEMZ]]-Table37[[#This Row],[KnownZ]]</f>
        <v>0.12199999999984357</v>
      </c>
      <c r="Q31" s="9">
        <f>ABS(Table37[[#This Row],[DeltaZ]])</f>
        <v>0.12199999999984357</v>
      </c>
      <c r="R31" s="14"/>
      <c r="S31" s="6"/>
      <c r="T31" s="20"/>
      <c r="U31" s="20"/>
      <c r="V31" s="20"/>
      <c r="W31" s="20"/>
      <c r="X31" s="20"/>
      <c r="Y31" s="20"/>
      <c r="Z31" s="14"/>
    </row>
    <row r="32" spans="1:26" x14ac:dyDescent="0.25">
      <c r="A32" s="6" t="s">
        <v>136</v>
      </c>
      <c r="B32" s="9">
        <v>347337.36</v>
      </c>
      <c r="C32" s="9">
        <v>4205399.3969999999</v>
      </c>
      <c r="D32" s="9">
        <v>1756.335</v>
      </c>
      <c r="E32" s="9">
        <v>1756.5029999999999</v>
      </c>
      <c r="F32" s="9" t="s">
        <v>147</v>
      </c>
      <c r="G32" s="9">
        <v>0.16800000000000001</v>
      </c>
      <c r="H32" s="9">
        <f>ABS(Table3[[#This Row],[DeltaZ]])</f>
        <v>0.16800000000000001</v>
      </c>
      <c r="I32" s="14"/>
      <c r="J32" s="6" t="s">
        <v>136</v>
      </c>
      <c r="K32" s="9">
        <v>347337.36</v>
      </c>
      <c r="L32" s="9">
        <v>4205399.3969999999</v>
      </c>
      <c r="M32" s="9">
        <v>1756.335</v>
      </c>
      <c r="N32" s="9">
        <v>1756.4690000000001</v>
      </c>
      <c r="O32" s="9" t="s">
        <v>147</v>
      </c>
      <c r="P32" s="9">
        <f>Table37[[#This Row],[DEMZ]]-Table37[[#This Row],[KnownZ]]</f>
        <v>0.13400000000001455</v>
      </c>
      <c r="Q32" s="9">
        <f>ABS(Table37[[#This Row],[DeltaZ]])</f>
        <v>0.13400000000001455</v>
      </c>
      <c r="R32" s="14"/>
      <c r="S32" s="6"/>
      <c r="T32" s="20"/>
      <c r="U32" s="20"/>
      <c r="V32" s="20"/>
      <c r="W32" s="20"/>
      <c r="X32" s="20"/>
      <c r="Y32" s="20"/>
      <c r="Z32" s="14"/>
    </row>
    <row r="33" spans="1:26" x14ac:dyDescent="0.25">
      <c r="A33" s="39" t="s">
        <v>137</v>
      </c>
      <c r="B33" s="42">
        <v>330016.38</v>
      </c>
      <c r="C33" s="42">
        <v>4162753.5320000001</v>
      </c>
      <c r="D33" s="42">
        <v>2455.5790000000002</v>
      </c>
      <c r="E33" s="42">
        <v>2455.7379999999998</v>
      </c>
      <c r="F33" s="42" t="s">
        <v>147</v>
      </c>
      <c r="G33" s="42">
        <v>0.159</v>
      </c>
      <c r="H33" s="42">
        <f>ABS(Table3[[#This Row],[DeltaZ]])</f>
        <v>0.159</v>
      </c>
      <c r="I33" s="14"/>
      <c r="J33" s="39" t="s">
        <v>137</v>
      </c>
      <c r="K33" s="42">
        <v>330016.38</v>
      </c>
      <c r="L33" s="42">
        <v>4162753.5320000001</v>
      </c>
      <c r="M33" s="42">
        <v>2455.5790000000002</v>
      </c>
      <c r="N33" s="42">
        <v>2455.7089999999998</v>
      </c>
      <c r="O33" s="42" t="s">
        <v>147</v>
      </c>
      <c r="P33" s="42">
        <f>Table37[[#This Row],[DEMZ]]-Table37[[#This Row],[KnownZ]]</f>
        <v>0.12999999999965439</v>
      </c>
      <c r="Q33" s="42">
        <f>ABS(Table37[[#This Row],[DeltaZ]])</f>
        <v>0.12999999999965439</v>
      </c>
      <c r="R33" s="14"/>
      <c r="S33" s="31"/>
      <c r="T33"/>
      <c r="U33"/>
      <c r="V33"/>
      <c r="W33"/>
      <c r="X33"/>
      <c r="Y33"/>
      <c r="Z33" s="14"/>
    </row>
    <row r="34" spans="1:26" x14ac:dyDescent="0.25">
      <c r="A34" s="39" t="s">
        <v>138</v>
      </c>
      <c r="B34" s="42">
        <v>330008.71999999997</v>
      </c>
      <c r="C34" s="42">
        <v>4162757.7110000001</v>
      </c>
      <c r="D34" s="42">
        <v>2455.2469999999998</v>
      </c>
      <c r="E34" s="42">
        <v>2455.5050000000001</v>
      </c>
      <c r="F34" s="42" t="s">
        <v>147</v>
      </c>
      <c r="G34" s="42">
        <v>0.25800000000000001</v>
      </c>
      <c r="H34" s="42">
        <f>ABS(Table3[[#This Row],[DeltaZ]])</f>
        <v>0.25800000000000001</v>
      </c>
      <c r="I34" s="14"/>
      <c r="J34" s="39" t="s">
        <v>138</v>
      </c>
      <c r="K34" s="42">
        <v>330008.71999999997</v>
      </c>
      <c r="L34" s="42">
        <v>4162757.7110000001</v>
      </c>
      <c r="M34" s="42">
        <v>2455.2469999999998</v>
      </c>
      <c r="N34" s="42">
        <v>2455.5</v>
      </c>
      <c r="O34" s="42" t="s">
        <v>147</v>
      </c>
      <c r="P34" s="42">
        <f>Table37[[#This Row],[DEMZ]]-Table37[[#This Row],[KnownZ]]</f>
        <v>0.25300000000015643</v>
      </c>
      <c r="Q34" s="42">
        <f>ABS(Table37[[#This Row],[DeltaZ]])</f>
        <v>0.25300000000015643</v>
      </c>
      <c r="R34" s="14"/>
      <c r="S34" s="31"/>
      <c r="T34"/>
      <c r="U34"/>
      <c r="V34"/>
      <c r="W34"/>
      <c r="X34"/>
      <c r="Y34"/>
      <c r="Z34" s="14"/>
    </row>
    <row r="35" spans="1:26" x14ac:dyDescent="0.25">
      <c r="A35" s="39" t="s">
        <v>139</v>
      </c>
      <c r="B35" s="42">
        <v>330003.27500000002</v>
      </c>
      <c r="C35" s="42">
        <v>4162759.7519999999</v>
      </c>
      <c r="D35" s="42">
        <v>2455.0419999999999</v>
      </c>
      <c r="E35" s="42">
        <v>2455.1480000000001</v>
      </c>
      <c r="F35" s="42" t="s">
        <v>147</v>
      </c>
      <c r="G35" s="42">
        <v>0.106</v>
      </c>
      <c r="H35" s="42">
        <f>ABS(Table3[[#This Row],[DeltaZ]])</f>
        <v>0.106</v>
      </c>
      <c r="I35" s="14"/>
      <c r="J35" s="39" t="s">
        <v>139</v>
      </c>
      <c r="K35" s="42">
        <v>330003.27500000002</v>
      </c>
      <c r="L35" s="42">
        <v>4162759.7519999999</v>
      </c>
      <c r="M35" s="42">
        <v>2455.0419999999999</v>
      </c>
      <c r="N35" s="42">
        <v>2455.1480000000001</v>
      </c>
      <c r="O35" s="42" t="s">
        <v>147</v>
      </c>
      <c r="P35" s="42">
        <f>Table37[[#This Row],[DEMZ]]-Table37[[#This Row],[KnownZ]]</f>
        <v>0.10600000000022192</v>
      </c>
      <c r="Q35" s="42">
        <f>ABS(Table37[[#This Row],[DeltaZ]])</f>
        <v>0.10600000000022192</v>
      </c>
      <c r="R35" s="14"/>
      <c r="S35" s="31"/>
      <c r="T35"/>
      <c r="U35"/>
      <c r="V35"/>
      <c r="W35"/>
      <c r="X35"/>
      <c r="Y35"/>
      <c r="Z35" s="14"/>
    </row>
    <row r="36" spans="1:26" x14ac:dyDescent="0.25">
      <c r="A36" s="39" t="s">
        <v>140</v>
      </c>
      <c r="B36" s="42">
        <v>329983.29700000002</v>
      </c>
      <c r="C36" s="42">
        <v>4162733.5639999998</v>
      </c>
      <c r="D36" s="42">
        <v>2458.134</v>
      </c>
      <c r="E36" s="42">
        <v>2458.1770000000001</v>
      </c>
      <c r="F36" s="42" t="s">
        <v>147</v>
      </c>
      <c r="G36" s="42">
        <v>4.2999999999999997E-2</v>
      </c>
      <c r="H36" s="42">
        <f>ABS(Table3[[#This Row],[DeltaZ]])</f>
        <v>4.2999999999999997E-2</v>
      </c>
      <c r="I36" s="14"/>
      <c r="J36" s="39" t="s">
        <v>140</v>
      </c>
      <c r="K36" s="42">
        <v>329983.29700000002</v>
      </c>
      <c r="L36" s="42">
        <v>4162733.5639999998</v>
      </c>
      <c r="M36" s="42">
        <v>2458.134</v>
      </c>
      <c r="N36" s="42">
        <v>2458.1750000000002</v>
      </c>
      <c r="O36" s="42" t="s">
        <v>147</v>
      </c>
      <c r="P36" s="42">
        <f>Table37[[#This Row],[DEMZ]]-Table37[[#This Row],[KnownZ]]</f>
        <v>4.1000000000167347E-2</v>
      </c>
      <c r="Q36" s="42">
        <f>ABS(Table37[[#This Row],[DeltaZ]])</f>
        <v>4.1000000000167347E-2</v>
      </c>
      <c r="R36" s="14"/>
      <c r="S36" s="31"/>
      <c r="T36"/>
      <c r="U36"/>
      <c r="V36"/>
      <c r="W36"/>
      <c r="X36"/>
      <c r="Y36"/>
      <c r="Z36" s="14"/>
    </row>
    <row r="37" spans="1:26" x14ac:dyDescent="0.25">
      <c r="A37" s="39" t="s">
        <v>141</v>
      </c>
      <c r="B37" s="42">
        <v>329977.20600000001</v>
      </c>
      <c r="C37" s="42">
        <v>4162735.4070000001</v>
      </c>
      <c r="D37" s="42">
        <v>2457.8330000000001</v>
      </c>
      <c r="E37" s="42">
        <v>2457.8139999999999</v>
      </c>
      <c r="F37" s="42" t="s">
        <v>147</v>
      </c>
      <c r="G37" s="42">
        <v>-1.9E-2</v>
      </c>
      <c r="H37" s="42">
        <f>ABS(Table3[[#This Row],[DeltaZ]])</f>
        <v>1.9E-2</v>
      </c>
      <c r="I37" s="14"/>
      <c r="J37" s="39" t="s">
        <v>141</v>
      </c>
      <c r="K37" s="42">
        <v>329977.20600000001</v>
      </c>
      <c r="L37" s="42">
        <v>4162735.4070000001</v>
      </c>
      <c r="M37" s="42">
        <v>2457.8330000000001</v>
      </c>
      <c r="N37" s="42">
        <v>2457.8110000000001</v>
      </c>
      <c r="O37" s="42" t="s">
        <v>147</v>
      </c>
      <c r="P37" s="42">
        <f>Table37[[#This Row],[DEMZ]]-Table37[[#This Row],[KnownZ]]</f>
        <v>-2.1999999999934516E-2</v>
      </c>
      <c r="Q37" s="42">
        <f>ABS(Table37[[#This Row],[DeltaZ]])</f>
        <v>2.1999999999934516E-2</v>
      </c>
      <c r="R37" s="14"/>
      <c r="S37" s="31"/>
      <c r="T37"/>
      <c r="U37"/>
      <c r="V37"/>
      <c r="W37"/>
      <c r="X37"/>
      <c r="Y37"/>
      <c r="Z37" s="14"/>
    </row>
    <row r="38" spans="1:26" x14ac:dyDescent="0.25">
      <c r="A38" s="39" t="s">
        <v>142</v>
      </c>
      <c r="B38" s="42">
        <v>309047.38</v>
      </c>
      <c r="C38" s="42">
        <v>4191692.71</v>
      </c>
      <c r="D38" s="42">
        <v>1692.89</v>
      </c>
      <c r="E38" s="42">
        <v>1692.9739999999999</v>
      </c>
      <c r="F38" s="42" t="s">
        <v>147</v>
      </c>
      <c r="G38" s="42">
        <v>8.4000000000000005E-2</v>
      </c>
      <c r="H38" s="42">
        <f>ABS(Table3[[#This Row],[DeltaZ]])</f>
        <v>8.4000000000000005E-2</v>
      </c>
      <c r="I38" s="14"/>
      <c r="J38" s="39" t="s">
        <v>142</v>
      </c>
      <c r="K38" s="42">
        <v>309047.38</v>
      </c>
      <c r="L38" s="42">
        <v>4191692.71</v>
      </c>
      <c r="M38" s="42">
        <v>1692.89</v>
      </c>
      <c r="N38" s="42">
        <v>1692.9690000000001</v>
      </c>
      <c r="O38" s="42" t="s">
        <v>147</v>
      </c>
      <c r="P38" s="42">
        <f>Table37[[#This Row],[DEMZ]]-Table37[[#This Row],[KnownZ]]</f>
        <v>7.8999999999950887E-2</v>
      </c>
      <c r="Q38" s="42">
        <f>ABS(Table37[[#This Row],[DeltaZ]])</f>
        <v>7.8999999999950887E-2</v>
      </c>
      <c r="R38" s="14"/>
      <c r="S38" s="31"/>
      <c r="T38"/>
      <c r="U38"/>
      <c r="V38"/>
      <c r="W38"/>
      <c r="X38"/>
      <c r="Y38"/>
      <c r="Z38" s="14"/>
    </row>
    <row r="39" spans="1:26" x14ac:dyDescent="0.25">
      <c r="A39" s="39" t="s">
        <v>143</v>
      </c>
      <c r="B39" s="42">
        <v>309050.98</v>
      </c>
      <c r="C39" s="42">
        <v>4191688.1179999998</v>
      </c>
      <c r="D39" s="42">
        <v>1693.0429999999999</v>
      </c>
      <c r="E39" s="42">
        <v>1693.143</v>
      </c>
      <c r="F39" s="42" t="s">
        <v>147</v>
      </c>
      <c r="G39" s="42">
        <v>0.1</v>
      </c>
      <c r="H39" s="42">
        <f>ABS(Table3[[#This Row],[DeltaZ]])</f>
        <v>0.1</v>
      </c>
      <c r="J39" s="39" t="s">
        <v>143</v>
      </c>
      <c r="K39" s="42">
        <v>309050.98</v>
      </c>
      <c r="L39" s="42">
        <v>4191688.1179999998</v>
      </c>
      <c r="M39" s="42">
        <v>1693.0429999999999</v>
      </c>
      <c r="N39" s="42">
        <v>1693.0989999999999</v>
      </c>
      <c r="O39" s="42" t="s">
        <v>147</v>
      </c>
      <c r="P39" s="42">
        <f>Table37[[#This Row],[DEMZ]]-Table37[[#This Row],[KnownZ]]</f>
        <v>5.6000000000040018E-2</v>
      </c>
      <c r="Q39" s="42">
        <f>ABS(Table37[[#This Row],[DeltaZ]])</f>
        <v>5.6000000000040018E-2</v>
      </c>
      <c r="S39" s="31"/>
      <c r="T39"/>
      <c r="U39"/>
      <c r="V39"/>
      <c r="W39"/>
      <c r="X39"/>
      <c r="Y39"/>
    </row>
    <row r="40" spans="1:26" x14ac:dyDescent="0.25">
      <c r="A40" s="39" t="s">
        <v>144</v>
      </c>
      <c r="B40" s="42">
        <v>309054.66200000001</v>
      </c>
      <c r="C40" s="42">
        <v>4191682.0950000002</v>
      </c>
      <c r="D40" s="42">
        <v>1693.2539999999999</v>
      </c>
      <c r="E40" s="42">
        <v>1693.2729999999999</v>
      </c>
      <c r="F40" s="42" t="s">
        <v>147</v>
      </c>
      <c r="G40" s="42">
        <v>1.9E-2</v>
      </c>
      <c r="H40" s="42">
        <f>ABS(Table3[[#This Row],[DeltaZ]])</f>
        <v>1.9E-2</v>
      </c>
      <c r="J40" s="39" t="s">
        <v>144</v>
      </c>
      <c r="K40" s="42">
        <v>309054.66200000001</v>
      </c>
      <c r="L40" s="42">
        <v>4191682.0950000002</v>
      </c>
      <c r="M40" s="42">
        <v>1693.2539999999999</v>
      </c>
      <c r="N40" s="42">
        <v>1693.2650000000001</v>
      </c>
      <c r="O40" s="42" t="s">
        <v>147</v>
      </c>
      <c r="P40" s="42">
        <f>Table37[[#This Row],[DEMZ]]-Table37[[#This Row],[KnownZ]]</f>
        <v>1.1000000000194632E-2</v>
      </c>
      <c r="Q40" s="42">
        <f>ABS(Table37[[#This Row],[DeltaZ]])</f>
        <v>1.1000000000194632E-2</v>
      </c>
    </row>
    <row r="41" spans="1:26" x14ac:dyDescent="0.25">
      <c r="A41" s="39" t="s">
        <v>145</v>
      </c>
      <c r="B41" s="42">
        <v>309058.05300000001</v>
      </c>
      <c r="C41" s="42">
        <v>4191675.892</v>
      </c>
      <c r="D41" s="42">
        <v>1693.46</v>
      </c>
      <c r="E41" s="42">
        <v>1693.452</v>
      </c>
      <c r="F41" s="42" t="s">
        <v>147</v>
      </c>
      <c r="G41" s="42">
        <v>-8.0000000000000002E-3</v>
      </c>
      <c r="H41" s="42">
        <f>ABS(Table3[[#This Row],[DeltaZ]])</f>
        <v>8.0000000000000002E-3</v>
      </c>
      <c r="J41" s="39" t="s">
        <v>145</v>
      </c>
      <c r="K41" s="42">
        <v>309058.05300000001</v>
      </c>
      <c r="L41" s="42">
        <v>4191675.892</v>
      </c>
      <c r="M41" s="42">
        <v>1693.46</v>
      </c>
      <c r="N41" s="42">
        <v>1693.4390000000001</v>
      </c>
      <c r="O41" s="42" t="s">
        <v>147</v>
      </c>
      <c r="P41" s="42">
        <f>Table37[[#This Row],[DEMZ]]-Table37[[#This Row],[KnownZ]]</f>
        <v>-2.0999999999958163E-2</v>
      </c>
      <c r="Q41" s="42">
        <f>ABS(Table37[[#This Row],[DeltaZ]])</f>
        <v>2.0999999999958163E-2</v>
      </c>
    </row>
    <row r="42" spans="1:26" x14ac:dyDescent="0.25">
      <c r="A42" s="39" t="s">
        <v>146</v>
      </c>
      <c r="B42" s="42">
        <v>309061.80200000003</v>
      </c>
      <c r="C42" s="42">
        <v>4191665.1060000001</v>
      </c>
      <c r="D42" s="42">
        <v>1693.84</v>
      </c>
      <c r="E42" s="42">
        <v>1693.922</v>
      </c>
      <c r="F42" s="42" t="s">
        <v>147</v>
      </c>
      <c r="G42" s="42">
        <v>8.2000000000000003E-2</v>
      </c>
      <c r="H42" s="42">
        <f>ABS(Table3[[#This Row],[DeltaZ]])</f>
        <v>8.2000000000000003E-2</v>
      </c>
      <c r="J42" s="39" t="s">
        <v>146</v>
      </c>
      <c r="K42" s="42">
        <v>309061.80200000003</v>
      </c>
      <c r="L42" s="42">
        <v>4191665.1060000001</v>
      </c>
      <c r="M42" s="42">
        <v>1693.84</v>
      </c>
      <c r="N42" s="42">
        <v>1693.9079999999999</v>
      </c>
      <c r="O42" s="42" t="s">
        <v>147</v>
      </c>
      <c r="P42" s="42">
        <f>Table37[[#This Row],[DEMZ]]-Table37[[#This Row],[KnownZ]]</f>
        <v>6.7999999999983629E-2</v>
      </c>
      <c r="Q42" s="42">
        <f>ABS(Table37[[#This Row],[DeltaZ]])</f>
        <v>6.7999999999983629E-2</v>
      </c>
    </row>
    <row r="43" spans="1:26" x14ac:dyDescent="0.25">
      <c r="A43" s="31"/>
      <c r="B43"/>
      <c r="C43"/>
      <c r="D43"/>
      <c r="E43"/>
      <c r="F43"/>
      <c r="G43"/>
      <c r="H43"/>
      <c r="J43" s="31"/>
      <c r="K43"/>
      <c r="L43"/>
      <c r="M43"/>
      <c r="N43"/>
      <c r="O43"/>
      <c r="P43"/>
      <c r="Q43"/>
    </row>
    <row r="44" spans="1:26" x14ac:dyDescent="0.25">
      <c r="A44" s="31"/>
      <c r="B44"/>
      <c r="C44"/>
      <c r="D44"/>
      <c r="E44"/>
      <c r="F44"/>
      <c r="G44"/>
      <c r="H44"/>
      <c r="J44" s="31"/>
      <c r="K44"/>
      <c r="L44"/>
      <c r="M44"/>
      <c r="N44"/>
      <c r="O44"/>
      <c r="P44"/>
      <c r="Q44"/>
    </row>
    <row r="45" spans="1:26" x14ac:dyDescent="0.25">
      <c r="A45" s="31"/>
      <c r="B45"/>
      <c r="C45"/>
      <c r="D45"/>
      <c r="E45"/>
      <c r="F45"/>
      <c r="G45"/>
      <c r="H45"/>
      <c r="J45" s="31"/>
      <c r="K45"/>
      <c r="L45"/>
      <c r="M45"/>
      <c r="N45"/>
      <c r="O45"/>
      <c r="P45"/>
      <c r="Q45"/>
    </row>
    <row r="46" spans="1:26" x14ac:dyDescent="0.25">
      <c r="A46" s="31"/>
      <c r="B46"/>
      <c r="C46"/>
      <c r="D46"/>
      <c r="E46"/>
      <c r="F46"/>
      <c r="G46"/>
      <c r="H46"/>
      <c r="J46" s="31"/>
      <c r="K46"/>
      <c r="L46"/>
      <c r="M46"/>
      <c r="N46"/>
      <c r="O46"/>
      <c r="P46"/>
      <c r="Q46"/>
    </row>
    <row r="47" spans="1:26" x14ac:dyDescent="0.25">
      <c r="A47" s="31"/>
      <c r="B47"/>
      <c r="C47"/>
      <c r="D47"/>
      <c r="E47"/>
      <c r="F47"/>
      <c r="G47"/>
      <c r="H47"/>
      <c r="J47" s="31"/>
      <c r="K47"/>
      <c r="L47"/>
      <c r="M47"/>
      <c r="N47"/>
      <c r="O47"/>
      <c r="P47"/>
      <c r="Q47"/>
    </row>
    <row r="48" spans="1:26" x14ac:dyDescent="0.25">
      <c r="A48" s="31"/>
      <c r="B48"/>
      <c r="C48"/>
      <c r="D48"/>
      <c r="E48"/>
      <c r="F48"/>
      <c r="G48"/>
      <c r="H48"/>
      <c r="J48" s="31"/>
      <c r="K48"/>
      <c r="L48"/>
      <c r="M48"/>
      <c r="N48"/>
      <c r="O48"/>
      <c r="P48"/>
      <c r="Q48"/>
    </row>
    <row r="49" spans="1:17" x14ac:dyDescent="0.25">
      <c r="A49" s="31"/>
      <c r="B49"/>
      <c r="C49"/>
      <c r="D49"/>
      <c r="E49"/>
      <c r="F49"/>
      <c r="G49"/>
      <c r="H49"/>
      <c r="J49" s="31"/>
      <c r="K49"/>
      <c r="L49"/>
      <c r="M49"/>
      <c r="N49"/>
      <c r="O49"/>
      <c r="P49"/>
      <c r="Q49"/>
    </row>
  </sheetData>
  <mergeCells count="3">
    <mergeCell ref="S1:Y1"/>
    <mergeCell ref="A1:H1"/>
    <mergeCell ref="J1:Q1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</vt:lpstr>
      <vt:lpstr>Coordinates</vt:lpstr>
      <vt:lpstr>Non-vegetated</vt:lpstr>
      <vt:lpstr>Vegetated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Martin</dc:creator>
  <cp:lastModifiedBy>Martin, Jared</cp:lastModifiedBy>
  <dcterms:created xsi:type="dcterms:W3CDTF">2017-07-10T15:25:36Z</dcterms:created>
  <dcterms:modified xsi:type="dcterms:W3CDTF">2020-10-07T21:09:24Z</dcterms:modified>
</cp:coreProperties>
</file>