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A:\Lidar04\312020335_AGRC_So_Utah_Lidar\16_Reports\QL2_Block1\"/>
    </mc:Choice>
  </mc:AlternateContent>
  <bookViews>
    <workbookView xWindow="0" yWindow="0" windowWidth="28800" windowHeight="14220"/>
  </bookViews>
  <sheets>
    <sheet name="Report" sheetId="5" r:id="rId1"/>
    <sheet name="Coordinates" sheetId="1" r:id="rId2"/>
    <sheet name="Non-vegetated" sheetId="3" r:id="rId3"/>
    <sheet name="Vegetated" sheetId="4" r:id="rId4"/>
  </sheet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" i="4" l="1"/>
  <c r="Q4" i="4"/>
  <c r="Q5" i="4"/>
  <c r="Q6" i="4"/>
  <c r="Q7" i="4"/>
  <c r="Q8" i="4"/>
  <c r="Q9" i="4"/>
  <c r="Q10" i="4"/>
  <c r="Q11" i="4"/>
  <c r="Q12" i="4"/>
  <c r="Q13" i="4"/>
  <c r="Q14" i="4"/>
  <c r="Q15" i="4"/>
  <c r="Q16" i="4"/>
  <c r="Q17" i="4"/>
  <c r="Q18" i="4"/>
  <c r="Q19" i="4"/>
  <c r="Q20" i="4"/>
  <c r="Q21" i="4"/>
  <c r="Q22" i="4"/>
  <c r="Q23" i="4"/>
  <c r="Q24" i="4"/>
  <c r="Q25" i="4"/>
  <c r="Q26" i="4"/>
  <c r="Q27" i="4"/>
  <c r="Q28" i="4"/>
  <c r="Q29" i="4"/>
  <c r="Q30" i="4"/>
  <c r="Q31" i="4"/>
  <c r="Q32" i="4"/>
  <c r="P3" i="4"/>
  <c r="P4" i="4"/>
  <c r="P5" i="4"/>
  <c r="P6" i="4"/>
  <c r="P7" i="4"/>
  <c r="P8" i="4"/>
  <c r="P9" i="4"/>
  <c r="P10" i="4"/>
  <c r="P11" i="4"/>
  <c r="P12" i="4"/>
  <c r="P13" i="4"/>
  <c r="P14" i="4"/>
  <c r="P15" i="4"/>
  <c r="P16" i="4"/>
  <c r="P17" i="4"/>
  <c r="P18" i="4"/>
  <c r="P19" i="4"/>
  <c r="P20" i="4"/>
  <c r="P21" i="4"/>
  <c r="P22" i="4"/>
  <c r="P23" i="4"/>
  <c r="P24" i="4"/>
  <c r="P25" i="4"/>
  <c r="P26" i="4"/>
  <c r="P27" i="4"/>
  <c r="P28" i="4"/>
  <c r="P29" i="4"/>
  <c r="P30" i="4"/>
  <c r="P31" i="4"/>
  <c r="P32" i="4"/>
  <c r="W3" i="3"/>
  <c r="W4" i="3"/>
  <c r="W5" i="3"/>
  <c r="W6" i="3"/>
  <c r="W7" i="3"/>
  <c r="W8" i="3"/>
  <c r="W9" i="3"/>
  <c r="W10" i="3"/>
  <c r="W11" i="3"/>
  <c r="W12" i="3"/>
  <c r="W13" i="3"/>
  <c r="W14" i="3"/>
  <c r="W15" i="3"/>
  <c r="W16" i="3"/>
  <c r="W17" i="3"/>
  <c r="W18" i="3"/>
  <c r="W19" i="3"/>
  <c r="W20" i="3"/>
  <c r="W21" i="3"/>
  <c r="W22" i="3"/>
  <c r="W23" i="3"/>
  <c r="W24" i="3"/>
  <c r="W25" i="3"/>
  <c r="W26" i="3"/>
  <c r="W27" i="3"/>
  <c r="W28" i="3"/>
  <c r="W29" i="3"/>
  <c r="W30" i="3"/>
  <c r="W31" i="3"/>
  <c r="H3" i="4"/>
  <c r="H4" i="4"/>
  <c r="H5" i="4"/>
  <c r="H6" i="4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" i="1"/>
  <c r="H4" i="1"/>
  <c r="H5" i="1"/>
  <c r="H6" i="1"/>
  <c r="H7" i="1"/>
  <c r="H8" i="1"/>
  <c r="H3" i="1"/>
  <c r="E16" i="5" l="1"/>
  <c r="C17" i="5"/>
  <c r="C15" i="5"/>
  <c r="B17" i="5"/>
  <c r="B15" i="5"/>
  <c r="G7" i="5"/>
  <c r="B9" i="5"/>
  <c r="E17" i="5" l="1"/>
  <c r="H7" i="5"/>
  <c r="B7" i="5" l="1"/>
  <c r="D3" i="5"/>
  <c r="I7" i="5"/>
  <c r="C3" i="5" s="1"/>
  <c r="B3" i="5"/>
  <c r="C16" i="5"/>
  <c r="C13" i="5"/>
  <c r="D13" i="5" s="1"/>
  <c r="D15" i="5"/>
  <c r="C14" i="5"/>
  <c r="D14" i="5" s="1"/>
  <c r="B16" i="5"/>
  <c r="B14" i="5"/>
  <c r="B13" i="5"/>
  <c r="F7" i="5"/>
  <c r="E7" i="5"/>
  <c r="D7" i="5"/>
  <c r="C7" i="5"/>
  <c r="D9" i="5"/>
  <c r="AB1" i="4" l="1"/>
</calcChain>
</file>

<file path=xl/sharedStrings.xml><?xml version="1.0" encoding="utf-8"?>
<sst xmlns="http://schemas.openxmlformats.org/spreadsheetml/2006/main" count="527" uniqueCount="110">
  <si>
    <t>PointID</t>
  </si>
  <si>
    <t>Easting</t>
  </si>
  <si>
    <t>Northing</t>
  </si>
  <si>
    <t>KnownZ</t>
  </si>
  <si>
    <t>LaserZ</t>
  </si>
  <si>
    <t>Description</t>
  </si>
  <si>
    <t>DeltaZ</t>
  </si>
  <si>
    <t>Control Points</t>
  </si>
  <si>
    <t>ABS</t>
  </si>
  <si>
    <t>Non-vegetated Vertical Accuracy (NVA) Check Point Assessment (Point Cloud)</t>
  </si>
  <si>
    <t>Non-vegetated Vertical Accuracy (NVA) Check Point Assessment (Bare-Earth)</t>
  </si>
  <si>
    <t>Non-vegetated Vertical Accuracy (NVA) Check Point Assessment (DEM)</t>
  </si>
  <si>
    <t>DEMZ</t>
  </si>
  <si>
    <t>Vegetated Vertical Accuracy (VVA) Check Point Assessment (Bare Earth)</t>
  </si>
  <si>
    <t>5% Outlier Cutoff</t>
  </si>
  <si>
    <t>Category</t>
  </si>
  <si>
    <t># of Points</t>
  </si>
  <si>
    <t>Min</t>
  </si>
  <si>
    <t>Max</t>
  </si>
  <si>
    <t>Mean</t>
  </si>
  <si>
    <t>Median</t>
  </si>
  <si>
    <t xml:space="preserve">Skew </t>
  </si>
  <si>
    <t>Std Dev</t>
  </si>
  <si>
    <t>RMSEz</t>
  </si>
  <si>
    <t>FVA ― Fundamental Vertical Accuracy  (RMSEz x 1.9600)</t>
  </si>
  <si>
    <t>CVA ― Consolidated Vertical Accuracy (95th Percentile)</t>
  </si>
  <si>
    <t>Total # of  Check Points</t>
  </si>
  <si>
    <t>5% Outliers</t>
  </si>
  <si>
    <t>Broad Land Cover Type</t>
  </si>
  <si>
    <t>95% Confidence Level</t>
  </si>
  <si>
    <t>95th Percentile</t>
  </si>
  <si>
    <t>NVA of Point Cloud</t>
  </si>
  <si>
    <t>NVA of Bare Earth</t>
  </si>
  <si>
    <t>NVA of DEM</t>
  </si>
  <si>
    <t>VVA of Bare Earth</t>
  </si>
  <si>
    <t>Non-vegetated Vertical Accuracy (NVA) and Vegetated Vertical Accuracy (VVA)</t>
  </si>
  <si>
    <t>Control Point Error Statistics</t>
  </si>
  <si>
    <t>Vertical Accuracy Assessment of Control Points</t>
  </si>
  <si>
    <t>Vegetated Vertical Accuracy (VVA) Check Point Assessment (DEM)</t>
  </si>
  <si>
    <t>VVA of DEM</t>
  </si>
  <si>
    <t>Check Points</t>
  </si>
  <si>
    <t>CW2001</t>
  </si>
  <si>
    <t>CW2004</t>
  </si>
  <si>
    <t>CW2005</t>
  </si>
  <si>
    <t>CW2006</t>
  </si>
  <si>
    <t>CW2007</t>
  </si>
  <si>
    <t>CW2008</t>
  </si>
  <si>
    <t>Control Point</t>
  </si>
  <si>
    <t>CWN003-1</t>
  </si>
  <si>
    <t>CWN003-2</t>
  </si>
  <si>
    <t>CWN003-3</t>
  </si>
  <si>
    <t>CWN003-4</t>
  </si>
  <si>
    <t>CWN003-5</t>
  </si>
  <si>
    <t>CWN004-1</t>
  </si>
  <si>
    <t>CWN004-2</t>
  </si>
  <si>
    <t>CWN004-3</t>
  </si>
  <si>
    <t>CWN004-4</t>
  </si>
  <si>
    <t>CWN004-5</t>
  </si>
  <si>
    <t>CWN005-1</t>
  </si>
  <si>
    <t>CWN005-2</t>
  </si>
  <si>
    <t>CWN005-3</t>
  </si>
  <si>
    <t>CWN005-4</t>
  </si>
  <si>
    <t>CWN005-5</t>
  </si>
  <si>
    <t>CWN006-4</t>
  </si>
  <si>
    <t>CWN006-5</t>
  </si>
  <si>
    <t>CWN007-1</t>
  </si>
  <si>
    <t>CWN007-2</t>
  </si>
  <si>
    <t>CWN007-3</t>
  </si>
  <si>
    <t>CWN007-4</t>
  </si>
  <si>
    <t>CWN007-5</t>
  </si>
  <si>
    <t>CWN008-1</t>
  </si>
  <si>
    <t>CWN008-2</t>
  </si>
  <si>
    <t>CWN008-3</t>
  </si>
  <si>
    <t>CWN008-4</t>
  </si>
  <si>
    <t>CWN008-5</t>
  </si>
  <si>
    <t>CC01</t>
  </si>
  <si>
    <t>UT01</t>
  </si>
  <si>
    <t>Non-vegetated</t>
  </si>
  <si>
    <t>CEV004-1</t>
  </si>
  <si>
    <t>CEV004-2</t>
  </si>
  <si>
    <t>CEV004-3</t>
  </si>
  <si>
    <t>CEV004-4</t>
  </si>
  <si>
    <t>CEV004-5</t>
  </si>
  <si>
    <t>CWV001-1</t>
  </si>
  <si>
    <t>CWV001-2</t>
  </si>
  <si>
    <t>CWV001-3</t>
  </si>
  <si>
    <t>CWV001-4</t>
  </si>
  <si>
    <t>CWV001-5</t>
  </si>
  <si>
    <t>CWV002-1</t>
  </si>
  <si>
    <t>CWV002-2</t>
  </si>
  <si>
    <t>CWV002-3</t>
  </si>
  <si>
    <t>CWV002-4</t>
  </si>
  <si>
    <t>CWV002-5</t>
  </si>
  <si>
    <t>CWV003-1</t>
  </si>
  <si>
    <t>CWV003-2</t>
  </si>
  <si>
    <t>CWV003-3</t>
  </si>
  <si>
    <t>CWV003-4</t>
  </si>
  <si>
    <t>CWV003-5</t>
  </si>
  <si>
    <t>CWV004-1</t>
  </si>
  <si>
    <t>CWV004-2</t>
  </si>
  <si>
    <t>CWV004-3</t>
  </si>
  <si>
    <t>CWV004-4</t>
  </si>
  <si>
    <t>CWV004-5</t>
  </si>
  <si>
    <t>CWV005-1</t>
  </si>
  <si>
    <t>CWV005-2</t>
  </si>
  <si>
    <t>CWV005-3</t>
  </si>
  <si>
    <t>CWV005-4</t>
  </si>
  <si>
    <t>CWV005-5</t>
  </si>
  <si>
    <t>Vegetated</t>
  </si>
  <si>
    <t>Vegetated Vertical Accuracy (VVA) 5% Outliers &gt; 95th Percentile (0.177m)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</si>
</sst>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2" x14ac:knownFonts="1">
    <font>
      <sz val="11"/>
      <color theme="1"/>
      <name val="Calibri"/>
      <family val="2"/>
      <scheme val="minor"/>
    </font>
    <font>
      <b/>
      <sz val="11"/>
      <color theme="0"/>
      <name val="Times New Roman"/>
      <family val="1"/>
    </font>
    <font>
      <sz val="11"/>
      <color theme="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theme="0"/>
      <name val="Times New Roman"/>
      <family val="1"/>
    </font>
    <font>
      <sz val="11"/>
      <color indexed="8"/>
      <name val="Times New Roman"/>
      <family val="1"/>
    </font>
    <font>
      <sz val="11"/>
      <name val="Calibri"/>
      <family val="2"/>
      <scheme val="minor"/>
    </font>
    <font>
      <b/>
      <sz val="11"/>
      <name val="Times New Roman"/>
    </font>
    <font>
      <sz val="11"/>
      <name val="Times New Roman"/>
    </font>
    <font>
      <sz val="11"/>
      <color indexed="8"/>
      <name val="Times New Roman"/>
    </font>
    <font>
      <sz val="11"/>
      <color theme="1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8" tint="-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" fontId="5" fillId="3" borderId="2" xfId="0" applyNumberFormat="1" applyFont="1" applyFill="1" applyBorder="1" applyAlignment="1">
      <alignment horizontal="center" vertical="center"/>
    </xf>
    <xf numFmtId="164" fontId="5" fillId="3" borderId="3" xfId="0" applyNumberFormat="1" applyFont="1" applyFill="1" applyBorder="1" applyAlignment="1">
      <alignment horizontal="center" vertical="center"/>
    </xf>
    <xf numFmtId="164" fontId="5" fillId="3" borderId="4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164" fontId="6" fillId="0" borderId="3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64" fontId="3" fillId="0" borderId="1" xfId="0" applyNumberFormat="1" applyFont="1" applyFill="1" applyBorder="1" applyAlignment="1">
      <alignment horizontal="center" vertical="center"/>
    </xf>
    <xf numFmtId="0" fontId="2" fillId="0" borderId="0" xfId="0" applyFont="1"/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64" fontId="2" fillId="0" borderId="0" xfId="0" applyNumberFormat="1" applyFont="1"/>
    <xf numFmtId="0" fontId="4" fillId="0" borderId="0" xfId="0" applyFont="1" applyAlignment="1">
      <alignment horizontal="center" vertical="center"/>
    </xf>
    <xf numFmtId="0" fontId="7" fillId="0" borderId="0" xfId="0" applyFont="1"/>
    <xf numFmtId="0" fontId="4" fillId="0" borderId="0" xfId="0" applyFont="1"/>
    <xf numFmtId="0" fontId="8" fillId="0" borderId="1" xfId="0" applyFont="1" applyFill="1" applyBorder="1" applyAlignment="1">
      <alignment horizontal="center" vertical="center"/>
    </xf>
    <xf numFmtId="164" fontId="9" fillId="0" borderId="1" xfId="0" applyNumberFormat="1" applyFont="1" applyFill="1" applyBorder="1" applyAlignment="1">
      <alignment horizontal="center" vertical="center"/>
    </xf>
    <xf numFmtId="164" fontId="10" fillId="0" borderId="1" xfId="0" applyNumberFormat="1" applyFont="1" applyFill="1" applyBorder="1" applyAlignment="1">
      <alignment horizontal="center" vertical="center"/>
    </xf>
    <xf numFmtId="164" fontId="11" fillId="0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0" fillId="0" borderId="0" xfId="0"/>
    <xf numFmtId="0" fontId="1" fillId="4" borderId="0" xfId="0" applyFont="1" applyFill="1" applyAlignment="1">
      <alignment horizontal="center" vertical="center"/>
    </xf>
  </cellXfs>
  <cellStyles count="1">
    <cellStyle name="Normal" xfId="0" builtinId="0"/>
  </cellStyles>
  <dxfs count="7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Times New Roman"/>
        <scheme val="none"/>
      </font>
      <numFmt numFmtId="164" formatCode="0.000"/>
      <fill>
        <patternFill patternType="solid">
          <fgColor indexed="64"/>
          <bgColor theme="4" tint="-0.49998474074526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0"/>
        <name val="Times New Roman"/>
        <scheme val="none"/>
      </font>
      <fill>
        <patternFill patternType="solid">
          <fgColor indexed="64"/>
          <bgColor theme="4" tint="-0.499984740745262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Times New Roman"/>
        <scheme val="none"/>
      </font>
      <numFmt numFmtId="164" formatCode="0.000"/>
      <fill>
        <patternFill patternType="solid">
          <fgColor indexed="64"/>
          <bgColor theme="4" tint="-0.49998474074526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Times New Roman"/>
        <scheme val="none"/>
      </font>
      <numFmt numFmtId="164" formatCode="0.000"/>
      <fill>
        <patternFill patternType="solid">
          <fgColor indexed="64"/>
          <bgColor theme="4" tint="-0.49998474074526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Times New Roman"/>
        <scheme val="none"/>
      </font>
      <numFmt numFmtId="164" formatCode="0.000"/>
      <fill>
        <patternFill patternType="solid">
          <fgColor indexed="64"/>
          <bgColor theme="4" tint="-0.49998474074526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Times New Roman"/>
        <scheme val="none"/>
      </font>
      <numFmt numFmtId="164" formatCode="0.000"/>
      <fill>
        <patternFill patternType="solid">
          <fgColor indexed="64"/>
          <bgColor theme="4" tint="-0.49998474074526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mruColors>
      <color rgb="FF041E42"/>
      <color rgb="FFF1C4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1" name="Table1" displayName="Table1" ref="A2:G31" totalsRowShown="0" headerRowDxfId="75" dataDxfId="73" headerRowBorderDxfId="74" tableBorderDxfId="72" totalsRowBorderDxfId="71">
  <autoFilter ref="A2:G31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sortState ref="A3:G17">
    <sortCondition ref="F3"/>
  </sortState>
  <tableColumns count="7">
    <tableColumn id="1" name="PointID" dataDxfId="70"/>
    <tableColumn id="2" name="Easting" dataDxfId="69"/>
    <tableColumn id="3" name="Northing" dataDxfId="68"/>
    <tableColumn id="4" name="KnownZ" dataDxfId="67"/>
    <tableColumn id="5" name="LaserZ" dataDxfId="66"/>
    <tableColumn id="6" name="Description" dataDxfId="65"/>
    <tableColumn id="7" name="DeltaZ" dataDxfId="64"/>
  </tableColumns>
  <tableStyleInfo name="TableStyleMedium16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I2:O31" totalsRowShown="0" headerRowDxfId="63" dataDxfId="61" headerRowBorderDxfId="62" tableBorderDxfId="60" totalsRowBorderDxfId="59">
  <autoFilter ref="I2:O31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name="PointID" dataDxfId="58"/>
    <tableColumn id="2" name="Easting" dataDxfId="57"/>
    <tableColumn id="3" name="Northing" dataDxfId="56"/>
    <tableColumn id="4" name="KnownZ" dataDxfId="55"/>
    <tableColumn id="5" name="LaserZ" dataDxfId="54"/>
    <tableColumn id="6" name="Description" dataDxfId="53"/>
    <tableColumn id="7" name="DeltaZ" dataDxfId="52"/>
  </tableColumns>
  <tableStyleInfo name="TableStyleMedium16" showFirstColumn="0" showLastColumn="0" showRowStripes="1" showColumnStripes="0"/>
</table>
</file>

<file path=xl/tables/table3.xml><?xml version="1.0" encoding="utf-8"?>
<table xmlns="http://schemas.openxmlformats.org/spreadsheetml/2006/main" id="3" name="Table212" displayName="Table212" ref="Q2:W31" totalsRowShown="0" headerRowDxfId="51" dataDxfId="49" headerRowBorderDxfId="50" tableBorderDxfId="48" totalsRowBorderDxfId="47">
  <autoFilter ref="Q2:W31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name="PointID" dataDxfId="46"/>
    <tableColumn id="2" name="Easting" dataDxfId="45"/>
    <tableColumn id="3" name="Northing" dataDxfId="44"/>
    <tableColumn id="4" name="KnownZ" dataDxfId="43"/>
    <tableColumn id="5" name="DEMZ" dataDxfId="42"/>
    <tableColumn id="6" name="Description" dataDxfId="41"/>
    <tableColumn id="7" name="DeltaZ" dataDxfId="2">
      <calculatedColumnFormula>Table212[[#This Row],[DEMZ]]-Table212[[#This Row],[KnownZ]]</calculatedColumnFormula>
    </tableColumn>
  </tableColumns>
  <tableStyleInfo name="TableStyleMedium16" showFirstColumn="0" showLastColumn="0" showRowStripes="1" showColumnStripes="0"/>
</table>
</file>

<file path=xl/tables/table4.xml><?xml version="1.0" encoding="utf-8"?>
<table xmlns="http://schemas.openxmlformats.org/spreadsheetml/2006/main" id="4" name="Table3" displayName="Table3" ref="A2:H32" totalsRowShown="0" headerRowDxfId="40" dataDxfId="38" headerRowBorderDxfId="39" tableBorderDxfId="37" totalsRowBorderDxfId="36">
  <autoFilter ref="A2:H3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sortState ref="A3:H39">
    <sortCondition ref="A2"/>
  </sortState>
  <tableColumns count="8">
    <tableColumn id="1" name="PointID" dataDxfId="35"/>
    <tableColumn id="2" name="Easting" dataDxfId="34"/>
    <tableColumn id="3" name="Northing" dataDxfId="33"/>
    <tableColumn id="4" name="KnownZ" dataDxfId="32"/>
    <tableColumn id="5" name="LaserZ" dataDxfId="31"/>
    <tableColumn id="6" name="Description" dataDxfId="30"/>
    <tableColumn id="7" name="DeltaZ" dataDxfId="29"/>
    <tableColumn id="8" name="ABS" dataDxfId="5">
      <calculatedColumnFormula>ABS(Table3[[#This Row],[DeltaZ]])</calculatedColumnFormula>
    </tableColumn>
  </tableColumns>
  <tableStyleInfo name="TableStyleMedium16" showFirstColumn="0" showLastColumn="0" showRowStripes="1" showColumnStripes="0"/>
</table>
</file>

<file path=xl/tables/table5.xml><?xml version="1.0" encoding="utf-8"?>
<table xmlns="http://schemas.openxmlformats.org/spreadsheetml/2006/main" id="5" name="Table7" displayName="Table7" ref="S2:Y32" totalsRowShown="0" headerRowDxfId="28" dataDxfId="26" headerRowBorderDxfId="27" tableBorderDxfId="25" totalsRowBorderDxfId="24">
  <autoFilter ref="S2:Y3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sortState ref="S3:Y23">
    <sortCondition ref="S3"/>
  </sortState>
  <tableColumns count="7">
    <tableColumn id="1" name="PointID" dataDxfId="23"/>
    <tableColumn id="2" name="Easting" dataDxfId="22"/>
    <tableColumn id="3" name="Northing" dataDxfId="21"/>
    <tableColumn id="4" name="KnownZ" dataDxfId="20"/>
    <tableColumn id="5" name="LaserZ" dataDxfId="19"/>
    <tableColumn id="6" name="Description" dataDxfId="18"/>
    <tableColumn id="7" name="DeltaZ" dataDxfId="17"/>
  </tableColumns>
  <tableStyleInfo name="TableStyleMedium16" showFirstColumn="0" showLastColumn="0" showRowStripes="1" showColumnStripes="0"/>
</table>
</file>

<file path=xl/tables/table6.xml><?xml version="1.0" encoding="utf-8"?>
<table xmlns="http://schemas.openxmlformats.org/spreadsheetml/2006/main" id="6" name="Table37" displayName="Table37" ref="J2:Q32" totalsRowShown="0" headerRowDxfId="16" dataDxfId="14" headerRowBorderDxfId="15" tableBorderDxfId="13" totalsRowBorderDxfId="12">
  <sortState ref="J3:Q39">
    <sortCondition ref="J2"/>
  </sortState>
  <tableColumns count="8">
    <tableColumn id="1" name="PointID" dataDxfId="11"/>
    <tableColumn id="2" name="Easting" dataDxfId="10"/>
    <tableColumn id="3" name="Northing" dataDxfId="9"/>
    <tableColumn id="4" name="KnownZ" dataDxfId="8"/>
    <tableColumn id="5" name="DEMZ" dataDxfId="7"/>
    <tableColumn id="6" name="Description" dataDxfId="6"/>
    <tableColumn id="7" name="DeltaZ" dataDxfId="1">
      <calculatedColumnFormula>Table37[[#This Row],[DEMZ]]-Table37[[#This Row],[KnownZ]]</calculatedColumnFormula>
    </tableColumn>
    <tableColumn id="8" name="ABS" dataDxfId="0">
      <calculatedColumnFormula>ABS(Table37[[#This Row],[DeltaZ]])</calculatedColumnFormula>
    </tableColumn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Relationship Id="rId4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3.bin"/><Relationship Id="rId4" Type="http://schemas.openxmlformats.org/officeDocument/2006/relationships/table" Target="../tables/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tabSelected="1" workbookViewId="0">
      <selection activeCell="A18" sqref="A18"/>
    </sheetView>
  </sheetViews>
  <sheetFormatPr defaultRowHeight="15" x14ac:dyDescent="0.25"/>
  <cols>
    <col min="1" max="1" width="24.140625" style="1" bestFit="1" customWidth="1"/>
    <col min="2" max="2" width="10.85546875" style="1" bestFit="1" customWidth="1"/>
    <col min="3" max="3" width="20.42578125" style="1" bestFit="1" customWidth="1"/>
    <col min="4" max="4" width="23" style="1" bestFit="1" customWidth="1"/>
    <col min="5" max="5" width="15.42578125" style="1" bestFit="1" customWidth="1"/>
    <col min="6" max="6" width="8.140625" style="1" bestFit="1" customWidth="1"/>
    <col min="7" max="7" width="6.5703125" style="1" bestFit="1" customWidth="1"/>
    <col min="8" max="8" width="8.42578125" style="1" bestFit="1" customWidth="1"/>
    <col min="9" max="9" width="8.140625" style="1" bestFit="1" customWidth="1"/>
    <col min="10" max="10" width="18.42578125" style="1" bestFit="1" customWidth="1"/>
    <col min="11" max="11" width="17.7109375" style="1" bestFit="1" customWidth="1"/>
    <col min="12" max="12" width="8.28515625" style="1" bestFit="1" customWidth="1"/>
    <col min="13" max="13" width="8.140625" style="1" bestFit="1" customWidth="1"/>
    <col min="14" max="14" width="9.42578125" style="1" bestFit="1" customWidth="1"/>
    <col min="15" max="15" width="8.42578125" style="1" bestFit="1" customWidth="1"/>
    <col min="16" max="16" width="8.28515625" style="1" bestFit="1" customWidth="1"/>
    <col min="17" max="16384" width="9.140625" style="1"/>
  </cols>
  <sheetData>
    <row r="1" spans="1:9" x14ac:dyDescent="0.25">
      <c r="A1" s="38" t="s">
        <v>37</v>
      </c>
      <c r="B1" s="39"/>
      <c r="C1" s="39"/>
      <c r="D1" s="40"/>
    </row>
    <row r="2" spans="1:9" ht="42.75" x14ac:dyDescent="0.25">
      <c r="A2" s="2" t="s">
        <v>15</v>
      </c>
      <c r="B2" s="2" t="s">
        <v>16</v>
      </c>
      <c r="C2" s="11" t="s">
        <v>24</v>
      </c>
      <c r="D2" s="11" t="s">
        <v>25</v>
      </c>
    </row>
    <row r="3" spans="1:9" ht="15" customHeight="1" x14ac:dyDescent="0.25">
      <c r="A3" s="6" t="s">
        <v>7</v>
      </c>
      <c r="B3" s="10">
        <f>COUNT(Coordinates!G:G)</f>
        <v>6</v>
      </c>
      <c r="C3" s="8">
        <f>I7*1.96</f>
        <v>9.2771032835327075E-2</v>
      </c>
      <c r="D3" s="8">
        <f>_xlfn.PERCENTILE.INC(Coordinates!H:H,0.95)</f>
        <v>8.1750000000000003E-2</v>
      </c>
    </row>
    <row r="5" spans="1:9" x14ac:dyDescent="0.25">
      <c r="A5" s="37" t="s">
        <v>36</v>
      </c>
      <c r="B5" s="37"/>
      <c r="C5" s="37"/>
      <c r="D5" s="37"/>
      <c r="E5" s="37"/>
      <c r="F5" s="37"/>
      <c r="G5" s="37"/>
      <c r="H5" s="37"/>
      <c r="I5" s="37"/>
    </row>
    <row r="6" spans="1:9" x14ac:dyDescent="0.25">
      <c r="A6" s="2" t="s">
        <v>15</v>
      </c>
      <c r="B6" s="2" t="s">
        <v>16</v>
      </c>
      <c r="C6" s="2" t="s">
        <v>17</v>
      </c>
      <c r="D6" s="2" t="s">
        <v>18</v>
      </c>
      <c r="E6" s="2" t="s">
        <v>19</v>
      </c>
      <c r="F6" s="2" t="s">
        <v>20</v>
      </c>
      <c r="G6" s="2" t="s">
        <v>21</v>
      </c>
      <c r="H6" s="2" t="s">
        <v>22</v>
      </c>
      <c r="I6" s="2" t="s">
        <v>23</v>
      </c>
    </row>
    <row r="7" spans="1:9" x14ac:dyDescent="0.25">
      <c r="A7" s="6" t="s">
        <v>7</v>
      </c>
      <c r="B7" s="10">
        <f>COUNT(Coordinates!G:G)</f>
        <v>6</v>
      </c>
      <c r="C7" s="8">
        <f>MIN(Coordinates!G:G)</f>
        <v>-9.5000000000000001E-2</v>
      </c>
      <c r="D7" s="8">
        <f>MAX(Coordinates!G:G)</f>
        <v>2.9000000000000001E-2</v>
      </c>
      <c r="E7" s="8">
        <f>AVERAGE(Coordinates!G:G)</f>
        <v>-1.8333333333333337E-2</v>
      </c>
      <c r="F7" s="8">
        <f>MEDIAN(Coordinates!G:G)</f>
        <v>-1.4999999999999999E-2</v>
      </c>
      <c r="G7" s="8">
        <f>SKEW(Coordinates!G:G)</f>
        <v>-0.69352577715328234</v>
      </c>
      <c r="H7" s="8">
        <f>_xlfn.STDEV.S(Coordinates!G:G)</f>
        <v>4.7802370931436723E-2</v>
      </c>
      <c r="I7" s="8">
        <f>SQRT(SUMSQ(Coordinates!G:G)/COUNT(Coordinates!G:G))</f>
        <v>4.7332159609860751E-2</v>
      </c>
    </row>
    <row r="9" spans="1:9" x14ac:dyDescent="0.25">
      <c r="A9" s="2" t="s">
        <v>26</v>
      </c>
      <c r="B9" s="10">
        <f>COUNT(Coordinates!P:P)</f>
        <v>59</v>
      </c>
      <c r="C9" s="2" t="s">
        <v>27</v>
      </c>
      <c r="D9" s="10">
        <f>COUNT(Vegetated!Y:Y)</f>
        <v>2</v>
      </c>
      <c r="E9"/>
      <c r="F9"/>
    </row>
    <row r="10" spans="1:9" x14ac:dyDescent="0.25">
      <c r="A10"/>
      <c r="B10"/>
      <c r="C10"/>
      <c r="D10"/>
      <c r="E10"/>
      <c r="F10"/>
    </row>
    <row r="11" spans="1:9" x14ac:dyDescent="0.25">
      <c r="A11" s="37" t="s">
        <v>35</v>
      </c>
      <c r="B11" s="37"/>
      <c r="C11" s="37"/>
      <c r="D11" s="37"/>
      <c r="E11" s="37"/>
      <c r="F11"/>
    </row>
    <row r="12" spans="1:9" x14ac:dyDescent="0.25">
      <c r="A12" s="2" t="s">
        <v>28</v>
      </c>
      <c r="B12" s="2" t="s">
        <v>16</v>
      </c>
      <c r="C12" s="2" t="s">
        <v>23</v>
      </c>
      <c r="D12" s="2" t="s">
        <v>29</v>
      </c>
      <c r="E12" s="2" t="s">
        <v>30</v>
      </c>
      <c r="F12"/>
    </row>
    <row r="13" spans="1:9" x14ac:dyDescent="0.25">
      <c r="A13" s="3" t="s">
        <v>31</v>
      </c>
      <c r="B13" s="4">
        <f>COUNT('Non-vegetated'!G:G)</f>
        <v>29</v>
      </c>
      <c r="C13" s="5">
        <f>SQRT(SUMSQ('Non-vegetated'!G:G)/COUNT('Non-vegetated'!G:G))</f>
        <v>6.4338276267735431E-2</v>
      </c>
      <c r="D13" s="5">
        <f>C13*1.96</f>
        <v>0.12610302148476144</v>
      </c>
      <c r="E13" s="5"/>
      <c r="F13"/>
    </row>
    <row r="14" spans="1:9" x14ac:dyDescent="0.25">
      <c r="A14" s="6" t="s">
        <v>32</v>
      </c>
      <c r="B14" s="7">
        <f>COUNT('Non-vegetated'!O:O)</f>
        <v>29</v>
      </c>
      <c r="C14" s="8">
        <f>SQRT(SUMSQ('Non-vegetated'!O:O)/COUNT('Non-vegetated'!O:O))</f>
        <v>6.454803076672494E-2</v>
      </c>
      <c r="D14" s="9">
        <f t="shared" ref="D14:D15" si="0">C14*1.96</f>
        <v>0.12651414030278088</v>
      </c>
      <c r="E14" s="8"/>
      <c r="F14"/>
    </row>
    <row r="15" spans="1:9" ht="15" customHeight="1" x14ac:dyDescent="0.25">
      <c r="A15" s="3" t="s">
        <v>33</v>
      </c>
      <c r="B15" s="4">
        <f>COUNT('Non-vegetated'!W:W)</f>
        <v>29</v>
      </c>
      <c r="C15" s="5">
        <f>SQRT(SUMSQ('Non-vegetated'!W:W)/COUNT('Non-vegetated'!W:W))</f>
        <v>5.8728187440108062E-2</v>
      </c>
      <c r="D15" s="5">
        <f t="shared" si="0"/>
        <v>0.1151072473826118</v>
      </c>
      <c r="E15" s="5"/>
      <c r="F15"/>
    </row>
    <row r="16" spans="1:9" ht="15" customHeight="1" x14ac:dyDescent="0.25">
      <c r="A16" s="6" t="s">
        <v>34</v>
      </c>
      <c r="B16" s="7">
        <f>COUNT(Vegetated!G:G)</f>
        <v>30</v>
      </c>
      <c r="C16" s="8">
        <f>SQRT(SUMSQ(Vegetated!G:G)/COUNT(Vegetated!G:G))</f>
        <v>8.7819701661984717E-2</v>
      </c>
      <c r="D16" s="9"/>
      <c r="E16" s="8">
        <f>_xlfn.PERCENTILE.INC(Vegetated!H:H,0.95)</f>
        <v>0.17664999999999997</v>
      </c>
      <c r="F16"/>
    </row>
    <row r="17" spans="1:16" x14ac:dyDescent="0.25">
      <c r="A17" s="3" t="s">
        <v>39</v>
      </c>
      <c r="B17" s="4">
        <f>COUNT(Vegetated!P:P)</f>
        <v>30</v>
      </c>
      <c r="C17" s="5">
        <f>SQRT(SUMSQ(Vegetated!P:P)/COUNT(Vegetated!P:P))</f>
        <v>4.6660475779823074E-2</v>
      </c>
      <c r="D17" s="5"/>
      <c r="E17" s="5">
        <f>_xlfn.PERCENTILE.INC(Vegetated!Q:Q,0.95)</f>
        <v>0.10375000000004773</v>
      </c>
      <c r="F17"/>
    </row>
    <row r="18" spans="1:16" x14ac:dyDescent="0.25">
      <c r="A18"/>
      <c r="B18"/>
      <c r="C18"/>
      <c r="D18"/>
      <c r="E18"/>
      <c r="F18"/>
    </row>
    <row r="19" spans="1:16" x14ac:dyDescent="0.25">
      <c r="A19"/>
      <c r="B19"/>
      <c r="C19"/>
      <c r="D19"/>
      <c r="E19"/>
      <c r="F19"/>
      <c r="H19" s="41"/>
      <c r="I19" s="41"/>
      <c r="J19" s="41"/>
      <c r="K19" s="41"/>
      <c r="L19" s="41"/>
      <c r="M19" s="41"/>
      <c r="N19" s="41"/>
      <c r="O19" s="41"/>
      <c r="P19" s="41"/>
    </row>
    <row r="20" spans="1:16" x14ac:dyDescent="0.25">
      <c r="A20"/>
      <c r="B20"/>
      <c r="C20"/>
      <c r="D20"/>
      <c r="E20"/>
      <c r="F20"/>
      <c r="H20"/>
      <c r="I20"/>
      <c r="J20"/>
      <c r="K20"/>
      <c r="L20"/>
      <c r="M20"/>
      <c r="N20"/>
      <c r="O20"/>
      <c r="P20"/>
    </row>
    <row r="21" spans="1:16" x14ac:dyDescent="0.25">
      <c r="A21"/>
      <c r="B21"/>
      <c r="C21"/>
      <c r="D21"/>
      <c r="E21"/>
      <c r="F21"/>
      <c r="H21"/>
      <c r="I21"/>
      <c r="J21"/>
      <c r="K21"/>
      <c r="L21"/>
      <c r="M21"/>
      <c r="N21"/>
      <c r="O21"/>
      <c r="P21"/>
    </row>
    <row r="22" spans="1:16" x14ac:dyDescent="0.25">
      <c r="A22"/>
      <c r="B22"/>
      <c r="C22"/>
      <c r="D22"/>
      <c r="E22"/>
      <c r="F22"/>
      <c r="H22"/>
      <c r="I22"/>
      <c r="J22"/>
      <c r="K22"/>
      <c r="L22"/>
      <c r="M22"/>
      <c r="N22"/>
      <c r="O22"/>
      <c r="P22"/>
    </row>
    <row r="23" spans="1:16" x14ac:dyDescent="0.25">
      <c r="F23"/>
      <c r="H23"/>
      <c r="I23"/>
      <c r="J23"/>
      <c r="K23"/>
      <c r="L23"/>
      <c r="M23"/>
      <c r="N23"/>
      <c r="O23"/>
      <c r="P23"/>
    </row>
    <row r="24" spans="1:16" ht="15" customHeight="1" x14ac:dyDescent="0.25">
      <c r="F24"/>
      <c r="H24"/>
      <c r="I24"/>
      <c r="J24"/>
      <c r="K24"/>
      <c r="L24"/>
      <c r="M24"/>
      <c r="N24"/>
      <c r="O24"/>
      <c r="P24"/>
    </row>
    <row r="25" spans="1:16" x14ac:dyDescent="0.25">
      <c r="F25"/>
      <c r="H25"/>
      <c r="I25"/>
      <c r="J25"/>
      <c r="K25"/>
      <c r="L25"/>
      <c r="M25"/>
      <c r="N25"/>
      <c r="O25"/>
      <c r="P25"/>
    </row>
    <row r="26" spans="1:16" x14ac:dyDescent="0.25">
      <c r="H26"/>
      <c r="I26"/>
      <c r="J26"/>
      <c r="K26"/>
      <c r="L26"/>
      <c r="M26"/>
      <c r="N26"/>
      <c r="O26"/>
      <c r="P26"/>
    </row>
  </sheetData>
  <mergeCells count="4">
    <mergeCell ref="A5:I5"/>
    <mergeCell ref="A1:D1"/>
    <mergeCell ref="H19:P19"/>
    <mergeCell ref="A11:E1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1"/>
  <sheetViews>
    <sheetView workbookViewId="0">
      <selection activeCell="A9" sqref="A9"/>
    </sheetView>
  </sheetViews>
  <sheetFormatPr defaultRowHeight="15" x14ac:dyDescent="0.25"/>
  <cols>
    <col min="1" max="1" width="8.42578125" style="1" bestFit="1" customWidth="1"/>
    <col min="2" max="2" width="10.5703125" style="13" bestFit="1" customWidth="1"/>
    <col min="3" max="3" width="11.5703125" style="13" bestFit="1" customWidth="1"/>
    <col min="4" max="4" width="8.85546875" style="13" bestFit="1" customWidth="1"/>
    <col min="5" max="5" width="8.5703125" style="13" bestFit="1" customWidth="1"/>
    <col min="6" max="6" width="12" style="1" bestFit="1" customWidth="1"/>
    <col min="7" max="7" width="7.28515625" style="13" bestFit="1" customWidth="1"/>
    <col min="8" max="8" width="5.5703125" style="13" bestFit="1" customWidth="1"/>
    <col min="9" max="9" width="2.7109375" style="1" customWidth="1"/>
    <col min="10" max="10" width="10.7109375" style="1" bestFit="1" customWidth="1"/>
    <col min="11" max="11" width="10.5703125" style="13" bestFit="1" customWidth="1"/>
    <col min="12" max="12" width="11.5703125" style="13" bestFit="1" customWidth="1"/>
    <col min="13" max="13" width="8.85546875" style="13" bestFit="1" customWidth="1"/>
    <col min="14" max="14" width="8.5703125" style="13" bestFit="1" customWidth="1"/>
    <col min="15" max="15" width="13.5703125" style="1" bestFit="1" customWidth="1"/>
    <col min="16" max="16" width="7.28515625" style="13" bestFit="1" customWidth="1"/>
    <col min="17" max="17" width="5.5703125" style="13" bestFit="1" customWidth="1"/>
    <col min="18" max="16384" width="9.140625" style="1"/>
  </cols>
  <sheetData>
    <row r="1" spans="1:17" x14ac:dyDescent="0.25">
      <c r="A1" s="37" t="s">
        <v>7</v>
      </c>
      <c r="B1" s="37"/>
      <c r="C1" s="37"/>
      <c r="D1" s="37"/>
      <c r="E1" s="37"/>
      <c r="F1" s="37"/>
      <c r="G1" s="37"/>
      <c r="H1" s="37"/>
      <c r="J1" s="38" t="s">
        <v>40</v>
      </c>
      <c r="K1" s="39"/>
      <c r="L1" s="39"/>
      <c r="M1" s="39"/>
      <c r="N1" s="39"/>
      <c r="O1" s="39"/>
      <c r="P1" s="39"/>
      <c r="Q1" s="40"/>
    </row>
    <row r="2" spans="1:17" x14ac:dyDescent="0.25">
      <c r="A2" s="2" t="s">
        <v>0</v>
      </c>
      <c r="B2" s="12" t="s">
        <v>1</v>
      </c>
      <c r="C2" s="12" t="s">
        <v>2</v>
      </c>
      <c r="D2" s="12" t="s">
        <v>3</v>
      </c>
      <c r="E2" s="12" t="s">
        <v>4</v>
      </c>
      <c r="F2" s="2" t="s">
        <v>5</v>
      </c>
      <c r="G2" s="12" t="s">
        <v>6</v>
      </c>
      <c r="H2" s="12" t="s">
        <v>8</v>
      </c>
      <c r="J2" s="2" t="s">
        <v>0</v>
      </c>
      <c r="K2" s="12" t="s">
        <v>1</v>
      </c>
      <c r="L2" s="12" t="s">
        <v>2</v>
      </c>
      <c r="M2" s="12" t="s">
        <v>3</v>
      </c>
      <c r="N2" s="12" t="s">
        <v>4</v>
      </c>
      <c r="O2" s="2" t="s">
        <v>5</v>
      </c>
      <c r="P2" s="12" t="s">
        <v>6</v>
      </c>
      <c r="Q2" s="12" t="s">
        <v>8</v>
      </c>
    </row>
    <row r="3" spans="1:17" x14ac:dyDescent="0.25">
      <c r="A3" s="1" t="s">
        <v>41</v>
      </c>
      <c r="B3" s="13">
        <v>239670.61900000001</v>
      </c>
      <c r="C3" s="13">
        <v>4221829.5959999999</v>
      </c>
      <c r="D3" s="13">
        <v>1982.7860000000001</v>
      </c>
      <c r="E3" s="13">
        <v>1982.788</v>
      </c>
      <c r="F3" s="1" t="s">
        <v>47</v>
      </c>
      <c r="G3" s="1">
        <v>2E-3</v>
      </c>
      <c r="H3" s="13">
        <f>ABS(G3)</f>
        <v>2E-3</v>
      </c>
      <c r="J3" s="1" t="s">
        <v>48</v>
      </c>
      <c r="K3" s="13">
        <v>242799.23199999999</v>
      </c>
      <c r="L3" s="13">
        <v>4187317.37</v>
      </c>
      <c r="M3" s="13">
        <v>1665.4970000000001</v>
      </c>
      <c r="N3" s="13">
        <v>1665.46</v>
      </c>
      <c r="O3" s="1" t="s">
        <v>77</v>
      </c>
      <c r="P3" s="1">
        <v>-3.6999999999999998E-2</v>
      </c>
      <c r="Q3" s="13">
        <f>ABS(P3)</f>
        <v>3.6999999999999998E-2</v>
      </c>
    </row>
    <row r="4" spans="1:17" x14ac:dyDescent="0.25">
      <c r="A4" s="1" t="s">
        <v>42</v>
      </c>
      <c r="B4" s="13">
        <v>328461.60200000001</v>
      </c>
      <c r="C4" s="13">
        <v>4224953.3159999996</v>
      </c>
      <c r="D4" s="13">
        <v>1682.11</v>
      </c>
      <c r="E4" s="13">
        <v>1682.0150000000001</v>
      </c>
      <c r="F4" s="1" t="s">
        <v>47</v>
      </c>
      <c r="G4" s="1">
        <v>-9.5000000000000001E-2</v>
      </c>
      <c r="H4" s="13">
        <f t="shared" ref="H4:H8" si="0">ABS(G4)</f>
        <v>9.5000000000000001E-2</v>
      </c>
      <c r="J4" s="1" t="s">
        <v>49</v>
      </c>
      <c r="K4" s="13">
        <v>242810.22</v>
      </c>
      <c r="L4" s="13">
        <v>4187319.5759999999</v>
      </c>
      <c r="M4" s="13">
        <v>1665.4110000000001</v>
      </c>
      <c r="N4" s="13">
        <v>1665.384</v>
      </c>
      <c r="O4" s="1" t="s">
        <v>77</v>
      </c>
      <c r="P4" s="1">
        <v>-2.7E-2</v>
      </c>
      <c r="Q4" s="13">
        <f t="shared" ref="Q4:Q61" si="1">ABS(P4)</f>
        <v>2.7E-2</v>
      </c>
    </row>
    <row r="5" spans="1:17" x14ac:dyDescent="0.25">
      <c r="A5" s="1" t="s">
        <v>43</v>
      </c>
      <c r="B5" s="13">
        <v>243933.38500000001</v>
      </c>
      <c r="C5" s="13">
        <v>4187346.4539999999</v>
      </c>
      <c r="D5" s="13">
        <v>1658.5630000000001</v>
      </c>
      <c r="E5" s="13">
        <v>1658.5309999999999</v>
      </c>
      <c r="F5" s="1" t="s">
        <v>47</v>
      </c>
      <c r="G5" s="1">
        <v>-3.2000000000000001E-2</v>
      </c>
      <c r="H5" s="13">
        <f t="shared" si="0"/>
        <v>3.2000000000000001E-2</v>
      </c>
      <c r="J5" s="1" t="s">
        <v>50</v>
      </c>
      <c r="K5" s="13">
        <v>242820.66</v>
      </c>
      <c r="L5" s="13">
        <v>4187321.7250000001</v>
      </c>
      <c r="M5" s="13">
        <v>1665.348</v>
      </c>
      <c r="N5" s="13">
        <v>1665.307</v>
      </c>
      <c r="O5" s="1" t="s">
        <v>77</v>
      </c>
      <c r="P5" s="1">
        <v>-4.1000000000000002E-2</v>
      </c>
      <c r="Q5" s="13">
        <f t="shared" si="1"/>
        <v>4.1000000000000002E-2</v>
      </c>
    </row>
    <row r="6" spans="1:17" x14ac:dyDescent="0.25">
      <c r="A6" s="1" t="s">
        <v>44</v>
      </c>
      <c r="B6" s="13">
        <v>265089.06300000002</v>
      </c>
      <c r="C6" s="13">
        <v>4165391.7579999999</v>
      </c>
      <c r="D6" s="13">
        <v>1612.204</v>
      </c>
      <c r="E6" s="13">
        <v>1612.2329999999999</v>
      </c>
      <c r="F6" s="1" t="s">
        <v>47</v>
      </c>
      <c r="G6" s="1">
        <v>2.9000000000000001E-2</v>
      </c>
      <c r="H6" s="13">
        <f t="shared" si="0"/>
        <v>2.9000000000000001E-2</v>
      </c>
      <c r="J6" s="1" t="s">
        <v>51</v>
      </c>
      <c r="K6" s="13">
        <v>242830.552</v>
      </c>
      <c r="L6" s="13">
        <v>4187323.645</v>
      </c>
      <c r="M6" s="13">
        <v>1665.2729999999999</v>
      </c>
      <c r="N6" s="13">
        <v>1665.23</v>
      </c>
      <c r="O6" s="1" t="s">
        <v>77</v>
      </c>
      <c r="P6" s="1">
        <v>-4.2999999999999997E-2</v>
      </c>
      <c r="Q6" s="13">
        <f t="shared" si="1"/>
        <v>4.2999999999999997E-2</v>
      </c>
    </row>
    <row r="7" spans="1:17" x14ac:dyDescent="0.25">
      <c r="A7" s="1" t="s">
        <v>45</v>
      </c>
      <c r="B7" s="13">
        <v>284335.136</v>
      </c>
      <c r="C7" s="13">
        <v>4169384.4219999998</v>
      </c>
      <c r="D7" s="13">
        <v>1784.029</v>
      </c>
      <c r="E7" s="13">
        <v>1784.057</v>
      </c>
      <c r="F7" s="1" t="s">
        <v>47</v>
      </c>
      <c r="G7" s="1">
        <v>2.8000000000000001E-2</v>
      </c>
      <c r="H7" s="13">
        <f t="shared" si="0"/>
        <v>2.8000000000000001E-2</v>
      </c>
      <c r="J7" s="1" t="s">
        <v>52</v>
      </c>
      <c r="K7" s="13">
        <v>242843.18</v>
      </c>
      <c r="L7" s="13">
        <v>4187326.2390000001</v>
      </c>
      <c r="M7" s="13">
        <v>1665.2280000000001</v>
      </c>
      <c r="N7" s="13">
        <v>1665.1880000000001</v>
      </c>
      <c r="O7" s="1" t="s">
        <v>77</v>
      </c>
      <c r="P7" s="1">
        <v>-0.04</v>
      </c>
      <c r="Q7" s="13">
        <f t="shared" si="1"/>
        <v>0.04</v>
      </c>
    </row>
    <row r="8" spans="1:17" x14ac:dyDescent="0.25">
      <c r="A8" s="1" t="s">
        <v>46</v>
      </c>
      <c r="B8" s="13">
        <v>308503.82699999999</v>
      </c>
      <c r="C8" s="13">
        <v>4192626.9539999999</v>
      </c>
      <c r="D8" s="13">
        <v>1697.8889999999999</v>
      </c>
      <c r="E8" s="13">
        <v>1697.847</v>
      </c>
      <c r="F8" s="1" t="s">
        <v>47</v>
      </c>
      <c r="G8" s="1">
        <v>-4.2000000000000003E-2</v>
      </c>
      <c r="H8" s="13">
        <f t="shared" si="0"/>
        <v>4.2000000000000003E-2</v>
      </c>
      <c r="J8" s="1" t="s">
        <v>53</v>
      </c>
      <c r="K8" s="13">
        <v>265892.158</v>
      </c>
      <c r="L8" s="13">
        <v>4177060.2790000001</v>
      </c>
      <c r="M8" s="13">
        <v>1578.0239999999999</v>
      </c>
      <c r="N8" s="13">
        <v>1577.9960000000001</v>
      </c>
      <c r="O8" s="1" t="s">
        <v>77</v>
      </c>
      <c r="P8" s="1">
        <v>-2.8000000000000001E-2</v>
      </c>
      <c r="Q8" s="13">
        <f t="shared" si="1"/>
        <v>2.8000000000000001E-2</v>
      </c>
    </row>
    <row r="9" spans="1:17" x14ac:dyDescent="0.25">
      <c r="J9" s="1" t="s">
        <v>54</v>
      </c>
      <c r="K9" s="13">
        <v>265892.027</v>
      </c>
      <c r="L9" s="13">
        <v>4177054.81</v>
      </c>
      <c r="M9" s="13">
        <v>1578.0440000000001</v>
      </c>
      <c r="N9" s="13">
        <v>1578.0150000000001</v>
      </c>
      <c r="O9" s="1" t="s">
        <v>77</v>
      </c>
      <c r="P9" s="1">
        <v>-2.9000000000000001E-2</v>
      </c>
      <c r="Q9" s="13">
        <f t="shared" si="1"/>
        <v>2.9000000000000001E-2</v>
      </c>
    </row>
    <row r="10" spans="1:17" x14ac:dyDescent="0.25">
      <c r="J10" s="1" t="s">
        <v>55</v>
      </c>
      <c r="K10" s="13">
        <v>265891.85700000002</v>
      </c>
      <c r="L10" s="13">
        <v>4177049.3160000001</v>
      </c>
      <c r="M10" s="13">
        <v>1578.0640000000001</v>
      </c>
      <c r="N10" s="13">
        <v>1578.018</v>
      </c>
      <c r="O10" s="1" t="s">
        <v>77</v>
      </c>
      <c r="P10" s="1">
        <v>-4.5999999999999999E-2</v>
      </c>
      <c r="Q10" s="13">
        <f t="shared" si="1"/>
        <v>4.5999999999999999E-2</v>
      </c>
    </row>
    <row r="11" spans="1:17" x14ac:dyDescent="0.25">
      <c r="J11" s="1" t="s">
        <v>56</v>
      </c>
      <c r="K11" s="13">
        <v>265891.66200000001</v>
      </c>
      <c r="L11" s="13">
        <v>4177043.8509999998</v>
      </c>
      <c r="M11" s="13">
        <v>1578.0530000000001</v>
      </c>
      <c r="N11" s="13">
        <v>1578.0060000000001</v>
      </c>
      <c r="O11" s="1" t="s">
        <v>77</v>
      </c>
      <c r="P11" s="1">
        <v>-4.7E-2</v>
      </c>
      <c r="Q11" s="13">
        <f t="shared" si="1"/>
        <v>4.7E-2</v>
      </c>
    </row>
    <row r="12" spans="1:17" x14ac:dyDescent="0.25">
      <c r="J12" s="1" t="s">
        <v>57</v>
      </c>
      <c r="K12" s="13">
        <v>265891.5</v>
      </c>
      <c r="L12" s="13">
        <v>4177038.3909999998</v>
      </c>
      <c r="M12" s="13">
        <v>1578.027</v>
      </c>
      <c r="N12" s="13">
        <v>1577.982</v>
      </c>
      <c r="O12" s="1" t="s">
        <v>77</v>
      </c>
      <c r="P12" s="1">
        <v>-4.4999999999999998E-2</v>
      </c>
      <c r="Q12" s="13">
        <f t="shared" si="1"/>
        <v>4.4999999999999998E-2</v>
      </c>
    </row>
    <row r="13" spans="1:17" x14ac:dyDescent="0.25">
      <c r="J13" s="1" t="s">
        <v>58</v>
      </c>
      <c r="K13" s="13">
        <v>275184.038</v>
      </c>
      <c r="L13" s="13">
        <v>4171864.3429999999</v>
      </c>
      <c r="M13" s="13">
        <v>1620.451</v>
      </c>
      <c r="N13" s="13">
        <v>1620.431</v>
      </c>
      <c r="O13" s="1" t="s">
        <v>77</v>
      </c>
      <c r="P13" s="1">
        <v>-0.02</v>
      </c>
      <c r="Q13" s="13">
        <f t="shared" si="1"/>
        <v>0.02</v>
      </c>
    </row>
    <row r="14" spans="1:17" x14ac:dyDescent="0.25">
      <c r="J14" s="1" t="s">
        <v>59</v>
      </c>
      <c r="K14" s="13">
        <v>275192.864</v>
      </c>
      <c r="L14" s="13">
        <v>4171864.1320000002</v>
      </c>
      <c r="M14" s="13">
        <v>1620.645</v>
      </c>
      <c r="N14" s="13">
        <v>1620.6320000000001</v>
      </c>
      <c r="O14" s="1" t="s">
        <v>77</v>
      </c>
      <c r="P14" s="1">
        <v>-1.2999999999999999E-2</v>
      </c>
      <c r="Q14" s="13">
        <f t="shared" si="1"/>
        <v>1.2999999999999999E-2</v>
      </c>
    </row>
    <row r="15" spans="1:17" x14ac:dyDescent="0.25">
      <c r="J15" s="1" t="s">
        <v>60</v>
      </c>
      <c r="K15" s="13">
        <v>275198.76199999999</v>
      </c>
      <c r="L15" s="13">
        <v>4171864.003</v>
      </c>
      <c r="M15" s="13">
        <v>1620.788</v>
      </c>
      <c r="N15" s="13">
        <v>1620.729</v>
      </c>
      <c r="O15" s="1" t="s">
        <v>77</v>
      </c>
      <c r="P15" s="1">
        <v>-5.8999999999999997E-2</v>
      </c>
      <c r="Q15" s="13">
        <f t="shared" si="1"/>
        <v>5.8999999999999997E-2</v>
      </c>
    </row>
    <row r="16" spans="1:17" x14ac:dyDescent="0.25">
      <c r="J16" s="1" t="s">
        <v>61</v>
      </c>
      <c r="K16" s="13">
        <v>275204.69699999999</v>
      </c>
      <c r="L16" s="13">
        <v>4171863.8679999998</v>
      </c>
      <c r="M16" s="13">
        <v>1620.903</v>
      </c>
      <c r="N16" s="13">
        <v>1620.855</v>
      </c>
      <c r="O16" s="1" t="s">
        <v>77</v>
      </c>
      <c r="P16" s="1">
        <v>-4.8000000000000001E-2</v>
      </c>
      <c r="Q16" s="13">
        <f t="shared" si="1"/>
        <v>4.8000000000000001E-2</v>
      </c>
    </row>
    <row r="17" spans="10:17" x14ac:dyDescent="0.25">
      <c r="J17" s="1" t="s">
        <v>62</v>
      </c>
      <c r="K17" s="13">
        <v>275210.56599999999</v>
      </c>
      <c r="L17" s="13">
        <v>4171863.7429999998</v>
      </c>
      <c r="M17" s="13">
        <v>1620.9960000000001</v>
      </c>
      <c r="N17" s="13">
        <v>1620.8979999999999</v>
      </c>
      <c r="O17" s="1" t="s">
        <v>77</v>
      </c>
      <c r="P17" s="1">
        <v>-9.8000000000000004E-2</v>
      </c>
      <c r="Q17" s="13">
        <f t="shared" si="1"/>
        <v>9.8000000000000004E-2</v>
      </c>
    </row>
    <row r="18" spans="10:17" x14ac:dyDescent="0.25">
      <c r="J18" s="1" t="s">
        <v>63</v>
      </c>
      <c r="K18" s="13">
        <v>266388.93199999997</v>
      </c>
      <c r="L18" s="13">
        <v>4197169.4879999999</v>
      </c>
      <c r="M18" s="13">
        <v>1567.9970000000001</v>
      </c>
      <c r="N18" s="13">
        <v>1567.944</v>
      </c>
      <c r="O18" s="1" t="s">
        <v>77</v>
      </c>
      <c r="P18" s="1">
        <v>-5.2999999999999999E-2</v>
      </c>
      <c r="Q18" s="13">
        <f t="shared" si="1"/>
        <v>5.2999999999999999E-2</v>
      </c>
    </row>
    <row r="19" spans="10:17" x14ac:dyDescent="0.25">
      <c r="J19" s="1" t="s">
        <v>64</v>
      </c>
      <c r="K19" s="13">
        <v>266389.32299999997</v>
      </c>
      <c r="L19" s="13">
        <v>4197184.4689999996</v>
      </c>
      <c r="M19" s="13">
        <v>1568.0920000000001</v>
      </c>
      <c r="N19" s="13">
        <v>1568.047</v>
      </c>
      <c r="O19" s="1" t="s">
        <v>77</v>
      </c>
      <c r="P19" s="1">
        <v>-4.4999999999999998E-2</v>
      </c>
      <c r="Q19" s="13">
        <f t="shared" si="1"/>
        <v>4.4999999999999998E-2</v>
      </c>
    </row>
    <row r="20" spans="10:17" x14ac:dyDescent="0.25">
      <c r="J20" s="1" t="s">
        <v>65</v>
      </c>
      <c r="K20" s="13">
        <v>282100.45699999999</v>
      </c>
      <c r="L20" s="13">
        <v>4205230.051</v>
      </c>
      <c r="M20" s="13">
        <v>1568.797</v>
      </c>
      <c r="N20" s="13">
        <v>1568.79</v>
      </c>
      <c r="O20" s="1" t="s">
        <v>77</v>
      </c>
      <c r="P20" s="1">
        <v>-7.0000000000000001E-3</v>
      </c>
      <c r="Q20" s="13">
        <f t="shared" si="1"/>
        <v>7.0000000000000001E-3</v>
      </c>
    </row>
    <row r="21" spans="10:17" x14ac:dyDescent="0.25">
      <c r="J21" s="1" t="s">
        <v>66</v>
      </c>
      <c r="K21" s="13">
        <v>282109.46799999999</v>
      </c>
      <c r="L21" s="13">
        <v>4205238.7050000001</v>
      </c>
      <c r="M21" s="13">
        <v>1568.7380000000001</v>
      </c>
      <c r="N21" s="13">
        <v>1568.729</v>
      </c>
      <c r="O21" s="1" t="s">
        <v>77</v>
      </c>
      <c r="P21" s="1">
        <v>-8.9999999999999993E-3</v>
      </c>
      <c r="Q21" s="13">
        <f t="shared" si="1"/>
        <v>8.9999999999999993E-3</v>
      </c>
    </row>
    <row r="22" spans="10:17" x14ac:dyDescent="0.25">
      <c r="J22" s="1" t="s">
        <v>67</v>
      </c>
      <c r="K22" s="13">
        <v>282118.29800000001</v>
      </c>
      <c r="L22" s="13">
        <v>4205246.7010000004</v>
      </c>
      <c r="M22" s="13">
        <v>1568.74</v>
      </c>
      <c r="N22" s="13">
        <v>1568.7080000000001</v>
      </c>
      <c r="O22" s="1" t="s">
        <v>77</v>
      </c>
      <c r="P22" s="1">
        <v>-3.2000000000000001E-2</v>
      </c>
      <c r="Q22" s="13">
        <f t="shared" si="1"/>
        <v>3.2000000000000001E-2</v>
      </c>
    </row>
    <row r="23" spans="10:17" x14ac:dyDescent="0.25">
      <c r="J23" s="1" t="s">
        <v>68</v>
      </c>
      <c r="K23" s="13">
        <v>282126.61900000001</v>
      </c>
      <c r="L23" s="13">
        <v>4205254.8279999997</v>
      </c>
      <c r="M23" s="13">
        <v>1568.6669999999999</v>
      </c>
      <c r="N23" s="13">
        <v>1568.636</v>
      </c>
      <c r="O23" s="1" t="s">
        <v>77</v>
      </c>
      <c r="P23" s="1">
        <v>-3.1E-2</v>
      </c>
      <c r="Q23" s="13">
        <f t="shared" si="1"/>
        <v>3.1E-2</v>
      </c>
    </row>
    <row r="24" spans="10:17" x14ac:dyDescent="0.25">
      <c r="J24" s="1" t="s">
        <v>69</v>
      </c>
      <c r="K24" s="13">
        <v>282139.71799999999</v>
      </c>
      <c r="L24" s="13">
        <v>4205268.2889999999</v>
      </c>
      <c r="M24" s="13">
        <v>1568.5319999999999</v>
      </c>
      <c r="N24" s="13">
        <v>1568.49</v>
      </c>
      <c r="O24" s="1" t="s">
        <v>77</v>
      </c>
      <c r="P24" s="1">
        <v>-4.2000000000000003E-2</v>
      </c>
      <c r="Q24" s="13">
        <f t="shared" si="1"/>
        <v>4.2000000000000003E-2</v>
      </c>
    </row>
    <row r="25" spans="10:17" x14ac:dyDescent="0.25">
      <c r="J25" s="1" t="s">
        <v>70</v>
      </c>
      <c r="K25" s="13">
        <v>324622.31099999999</v>
      </c>
      <c r="L25" s="13">
        <v>4211204.91</v>
      </c>
      <c r="M25" s="13">
        <v>1907.7619999999999</v>
      </c>
      <c r="N25" s="13">
        <v>1907.664</v>
      </c>
      <c r="O25" s="1" t="s">
        <v>77</v>
      </c>
      <c r="P25" s="1">
        <v>-9.8000000000000004E-2</v>
      </c>
      <c r="Q25" s="13">
        <f t="shared" si="1"/>
        <v>9.8000000000000004E-2</v>
      </c>
    </row>
    <row r="26" spans="10:17" x14ac:dyDescent="0.25">
      <c r="J26" s="1" t="s">
        <v>71</v>
      </c>
      <c r="K26" s="13">
        <v>324622.31300000002</v>
      </c>
      <c r="L26" s="13">
        <v>4211215.0999999996</v>
      </c>
      <c r="M26" s="13">
        <v>1907.787</v>
      </c>
      <c r="N26" s="13">
        <v>1907.7</v>
      </c>
      <c r="O26" s="1" t="s">
        <v>77</v>
      </c>
      <c r="P26" s="1">
        <v>-8.6999999999999994E-2</v>
      </c>
      <c r="Q26" s="13">
        <f t="shared" si="1"/>
        <v>8.6999999999999994E-2</v>
      </c>
    </row>
    <row r="27" spans="10:17" x14ac:dyDescent="0.25">
      <c r="J27" s="1" t="s">
        <v>72</v>
      </c>
      <c r="K27" s="13">
        <v>324622.24300000002</v>
      </c>
      <c r="L27" s="13">
        <v>4211228.6090000002</v>
      </c>
      <c r="M27" s="13">
        <v>1907.808</v>
      </c>
      <c r="N27" s="13">
        <v>1907.7449999999999</v>
      </c>
      <c r="O27" s="1" t="s">
        <v>77</v>
      </c>
      <c r="P27" s="1">
        <v>-6.3E-2</v>
      </c>
      <c r="Q27" s="13">
        <f t="shared" si="1"/>
        <v>6.3E-2</v>
      </c>
    </row>
    <row r="28" spans="10:17" x14ac:dyDescent="0.25">
      <c r="J28" s="1" t="s">
        <v>73</v>
      </c>
      <c r="K28" s="13">
        <v>324622.18599999999</v>
      </c>
      <c r="L28" s="13">
        <v>4211239.3509999998</v>
      </c>
      <c r="M28" s="13">
        <v>1907.913</v>
      </c>
      <c r="N28" s="13">
        <v>1907.826</v>
      </c>
      <c r="O28" s="1" t="s">
        <v>77</v>
      </c>
      <c r="P28" s="1">
        <v>-8.6999999999999994E-2</v>
      </c>
      <c r="Q28" s="13">
        <f t="shared" si="1"/>
        <v>8.6999999999999994E-2</v>
      </c>
    </row>
    <row r="29" spans="10:17" x14ac:dyDescent="0.25">
      <c r="J29" s="1" t="s">
        <v>74</v>
      </c>
      <c r="K29" s="13">
        <v>324622.17800000001</v>
      </c>
      <c r="L29" s="13">
        <v>4211253.8109999998</v>
      </c>
      <c r="M29" s="13">
        <v>1908.0309999999999</v>
      </c>
      <c r="N29" s="13">
        <v>1907.9639999999999</v>
      </c>
      <c r="O29" s="1" t="s">
        <v>77</v>
      </c>
      <c r="P29" s="1">
        <v>-6.7000000000000004E-2</v>
      </c>
      <c r="Q29" s="13">
        <f t="shared" si="1"/>
        <v>6.7000000000000004E-2</v>
      </c>
    </row>
    <row r="30" spans="10:17" x14ac:dyDescent="0.25">
      <c r="J30" s="1" t="s">
        <v>75</v>
      </c>
      <c r="K30" s="13">
        <v>276657.80099999998</v>
      </c>
      <c r="L30" s="13">
        <v>4172661.753</v>
      </c>
      <c r="M30" s="13">
        <v>1621.836</v>
      </c>
      <c r="N30" s="13">
        <v>1621.624</v>
      </c>
      <c r="O30" s="1" t="s">
        <v>77</v>
      </c>
      <c r="P30" s="1">
        <v>-0.21199999999999999</v>
      </c>
      <c r="Q30" s="13">
        <f t="shared" si="1"/>
        <v>0.21199999999999999</v>
      </c>
    </row>
    <row r="31" spans="10:17" x14ac:dyDescent="0.25">
      <c r="J31" s="1" t="s">
        <v>76</v>
      </c>
      <c r="K31" s="13">
        <v>275201.30099999998</v>
      </c>
      <c r="L31" s="13">
        <v>4171791.577</v>
      </c>
      <c r="M31" s="13">
        <v>1621.11</v>
      </c>
      <c r="N31" s="13">
        <v>1621.057</v>
      </c>
      <c r="O31" s="1" t="s">
        <v>77</v>
      </c>
      <c r="P31" s="1">
        <v>-5.2999999999999999E-2</v>
      </c>
      <c r="Q31" s="13">
        <f t="shared" si="1"/>
        <v>5.2999999999999999E-2</v>
      </c>
    </row>
    <row r="32" spans="10:17" x14ac:dyDescent="0.25">
      <c r="J32" s="1" t="s">
        <v>78</v>
      </c>
      <c r="K32" s="13">
        <v>309047.397</v>
      </c>
      <c r="L32" s="13">
        <v>4191692.719</v>
      </c>
      <c r="M32" s="13">
        <v>1692.883</v>
      </c>
      <c r="N32" s="13">
        <v>1692.9359999999999</v>
      </c>
      <c r="O32" s="1" t="s">
        <v>108</v>
      </c>
      <c r="P32" s="1">
        <v>5.2999999999999999E-2</v>
      </c>
      <c r="Q32" s="13">
        <f t="shared" si="1"/>
        <v>5.2999999999999999E-2</v>
      </c>
    </row>
    <row r="33" spans="10:17" x14ac:dyDescent="0.25">
      <c r="J33" s="1" t="s">
        <v>79</v>
      </c>
      <c r="K33" s="13">
        <v>309050.989</v>
      </c>
      <c r="L33" s="13">
        <v>4191688.142</v>
      </c>
      <c r="M33" s="13">
        <v>1693.0509999999999</v>
      </c>
      <c r="N33" s="13">
        <v>1693.0519999999999</v>
      </c>
      <c r="O33" s="1" t="s">
        <v>108</v>
      </c>
      <c r="P33" s="1">
        <v>1E-3</v>
      </c>
      <c r="Q33" s="13">
        <f t="shared" si="1"/>
        <v>1E-3</v>
      </c>
    </row>
    <row r="34" spans="10:17" x14ac:dyDescent="0.25">
      <c r="J34" s="1" t="s">
        <v>80</v>
      </c>
      <c r="K34" s="13">
        <v>309054.66800000001</v>
      </c>
      <c r="L34" s="13">
        <v>4191682.105</v>
      </c>
      <c r="M34" s="13">
        <v>1693.229</v>
      </c>
      <c r="N34" s="13">
        <v>1693.27</v>
      </c>
      <c r="O34" s="1" t="s">
        <v>108</v>
      </c>
      <c r="P34" s="1">
        <v>4.1000000000000002E-2</v>
      </c>
      <c r="Q34" s="13">
        <f t="shared" si="1"/>
        <v>4.1000000000000002E-2</v>
      </c>
    </row>
    <row r="35" spans="10:17" x14ac:dyDescent="0.25">
      <c r="J35" s="1" t="s">
        <v>81</v>
      </c>
      <c r="K35" s="13">
        <v>309058.05</v>
      </c>
      <c r="L35" s="13">
        <v>4191675.9010000001</v>
      </c>
      <c r="M35" s="13">
        <v>1693.4259999999999</v>
      </c>
      <c r="N35" s="13">
        <v>1693.395</v>
      </c>
      <c r="O35" s="1" t="s">
        <v>108</v>
      </c>
      <c r="P35" s="1">
        <v>-3.1E-2</v>
      </c>
      <c r="Q35" s="13">
        <f t="shared" si="1"/>
        <v>3.1E-2</v>
      </c>
    </row>
    <row r="36" spans="10:17" x14ac:dyDescent="0.25">
      <c r="J36" s="1" t="s">
        <v>82</v>
      </c>
      <c r="K36" s="13">
        <v>309061.79800000001</v>
      </c>
      <c r="L36" s="13">
        <v>4191665.111</v>
      </c>
      <c r="M36" s="13">
        <v>1693.809</v>
      </c>
      <c r="N36" s="13">
        <v>1693.8</v>
      </c>
      <c r="O36" s="1" t="s">
        <v>108</v>
      </c>
      <c r="P36" s="1">
        <v>-8.9999999999999993E-3</v>
      </c>
      <c r="Q36" s="13">
        <f t="shared" si="1"/>
        <v>8.9999999999999993E-3</v>
      </c>
    </row>
    <row r="37" spans="10:17" x14ac:dyDescent="0.25">
      <c r="J37" s="1" t="s">
        <v>83</v>
      </c>
      <c r="K37" s="13">
        <v>239807.766</v>
      </c>
      <c r="L37" s="13">
        <v>4222054.9979999997</v>
      </c>
      <c r="M37" s="13">
        <v>1979.71</v>
      </c>
      <c r="N37" s="13">
        <v>1979.6990000000001</v>
      </c>
      <c r="O37" s="1" t="s">
        <v>108</v>
      </c>
      <c r="P37" s="1">
        <v>-1.0999999999999999E-2</v>
      </c>
      <c r="Q37" s="13">
        <f t="shared" si="1"/>
        <v>1.0999999999999999E-2</v>
      </c>
    </row>
    <row r="38" spans="10:17" x14ac:dyDescent="0.25">
      <c r="J38" s="1" t="s">
        <v>84</v>
      </c>
      <c r="K38" s="13">
        <v>239798.35500000001</v>
      </c>
      <c r="L38" s="13">
        <v>4222057.8210000005</v>
      </c>
      <c r="M38" s="13">
        <v>1979.934</v>
      </c>
      <c r="N38" s="13">
        <v>1979.9570000000001</v>
      </c>
      <c r="O38" s="1" t="s">
        <v>108</v>
      </c>
      <c r="P38" s="1">
        <v>2.3E-2</v>
      </c>
      <c r="Q38" s="13">
        <f t="shared" si="1"/>
        <v>2.3E-2</v>
      </c>
    </row>
    <row r="39" spans="10:17" x14ac:dyDescent="0.25">
      <c r="J39" s="1" t="s">
        <v>85</v>
      </c>
      <c r="K39" s="13">
        <v>239802.88099999999</v>
      </c>
      <c r="L39" s="13">
        <v>4222067.8760000002</v>
      </c>
      <c r="M39" s="13">
        <v>1979.82</v>
      </c>
      <c r="N39" s="13">
        <v>1979.8710000000001</v>
      </c>
      <c r="O39" s="1" t="s">
        <v>108</v>
      </c>
      <c r="P39" s="1">
        <v>5.0999999999999997E-2</v>
      </c>
      <c r="Q39" s="13">
        <f t="shared" si="1"/>
        <v>5.0999999999999997E-2</v>
      </c>
    </row>
    <row r="40" spans="10:17" x14ac:dyDescent="0.25">
      <c r="J40" s="1" t="s">
        <v>86</v>
      </c>
      <c r="K40" s="13">
        <v>239811.606</v>
      </c>
      <c r="L40" s="13">
        <v>4222063.165</v>
      </c>
      <c r="M40" s="13">
        <v>1979.665</v>
      </c>
      <c r="N40" s="13">
        <v>1979.691</v>
      </c>
      <c r="O40" s="1" t="s">
        <v>108</v>
      </c>
      <c r="P40" s="1">
        <v>2.5999999999999999E-2</v>
      </c>
      <c r="Q40" s="13">
        <f t="shared" si="1"/>
        <v>2.5999999999999999E-2</v>
      </c>
    </row>
    <row r="41" spans="10:17" x14ac:dyDescent="0.25">
      <c r="J41" s="1" t="s">
        <v>87</v>
      </c>
      <c r="K41" s="13">
        <v>239821.93599999999</v>
      </c>
      <c r="L41" s="13">
        <v>4222055.591</v>
      </c>
      <c r="M41" s="13">
        <v>1979.4580000000001</v>
      </c>
      <c r="N41" s="13">
        <v>1979.633</v>
      </c>
      <c r="O41" s="1" t="s">
        <v>108</v>
      </c>
      <c r="P41" s="1">
        <v>0.17499999999999999</v>
      </c>
      <c r="Q41" s="13">
        <f t="shared" si="1"/>
        <v>0.17499999999999999</v>
      </c>
    </row>
    <row r="42" spans="10:17" x14ac:dyDescent="0.25">
      <c r="J42" s="1" t="s">
        <v>88</v>
      </c>
      <c r="K42" s="13">
        <v>328448.77399999998</v>
      </c>
      <c r="L42" s="13">
        <v>4224950.1830000002</v>
      </c>
      <c r="M42" s="13">
        <v>1680.4359999999999</v>
      </c>
      <c r="N42" s="13">
        <v>1680.5719999999999</v>
      </c>
      <c r="O42" s="1" t="s">
        <v>108</v>
      </c>
      <c r="P42" s="1">
        <v>0.13600000000000001</v>
      </c>
      <c r="Q42" s="13">
        <f t="shared" si="1"/>
        <v>0.13600000000000001</v>
      </c>
    </row>
    <row r="43" spans="10:17" x14ac:dyDescent="0.25">
      <c r="J43" s="1" t="s">
        <v>89</v>
      </c>
      <c r="K43" s="13">
        <v>328441.96100000001</v>
      </c>
      <c r="L43" s="13">
        <v>4224946.3559999997</v>
      </c>
      <c r="M43" s="13">
        <v>1680.42</v>
      </c>
      <c r="N43" s="13">
        <v>1680.5830000000001</v>
      </c>
      <c r="O43" s="1" t="s">
        <v>108</v>
      </c>
      <c r="P43" s="1">
        <v>0.16300000000000001</v>
      </c>
      <c r="Q43" s="13">
        <f t="shared" si="1"/>
        <v>0.16300000000000001</v>
      </c>
    </row>
    <row r="44" spans="10:17" x14ac:dyDescent="0.25">
      <c r="J44" s="1" t="s">
        <v>90</v>
      </c>
      <c r="K44" s="13">
        <v>328435.09100000001</v>
      </c>
      <c r="L44" s="13">
        <v>4224952.7860000003</v>
      </c>
      <c r="M44" s="13">
        <v>1680.1130000000001</v>
      </c>
      <c r="N44" s="13">
        <v>1680.249</v>
      </c>
      <c r="O44" s="1" t="s">
        <v>108</v>
      </c>
      <c r="P44" s="1">
        <v>0.13600000000000001</v>
      </c>
      <c r="Q44" s="13">
        <f t="shared" si="1"/>
        <v>0.13600000000000001</v>
      </c>
    </row>
    <row r="45" spans="10:17" x14ac:dyDescent="0.25">
      <c r="J45" s="1" t="s">
        <v>91</v>
      </c>
      <c r="K45" s="13">
        <v>328443.27799999999</v>
      </c>
      <c r="L45" s="13">
        <v>4224961.5219999999</v>
      </c>
      <c r="M45" s="13">
        <v>1679.9190000000001</v>
      </c>
      <c r="N45" s="13">
        <v>1679.9939999999999</v>
      </c>
      <c r="O45" s="1" t="s">
        <v>108</v>
      </c>
      <c r="P45" s="1">
        <v>7.4999999999999997E-2</v>
      </c>
      <c r="Q45" s="13">
        <f t="shared" si="1"/>
        <v>7.4999999999999997E-2</v>
      </c>
    </row>
    <row r="46" spans="10:17" x14ac:dyDescent="0.25">
      <c r="J46" s="1" t="s">
        <v>92</v>
      </c>
      <c r="K46" s="13">
        <v>328450.08500000002</v>
      </c>
      <c r="L46" s="13">
        <v>4224963.4469999997</v>
      </c>
      <c r="M46" s="13">
        <v>1680.021</v>
      </c>
      <c r="N46" s="13">
        <v>1680.08</v>
      </c>
      <c r="O46" s="1" t="s">
        <v>108</v>
      </c>
      <c r="P46" s="1">
        <v>5.8999999999999997E-2</v>
      </c>
      <c r="Q46" s="13">
        <f t="shared" si="1"/>
        <v>5.8999999999999997E-2</v>
      </c>
    </row>
    <row r="47" spans="10:17" x14ac:dyDescent="0.25">
      <c r="J47" s="1" t="s">
        <v>93</v>
      </c>
      <c r="K47" s="13">
        <v>240773.56400000001</v>
      </c>
      <c r="L47" s="13">
        <v>4205952.0590000004</v>
      </c>
      <c r="M47" s="13">
        <v>2023.991</v>
      </c>
      <c r="N47" s="13">
        <v>2024.056</v>
      </c>
      <c r="O47" s="1" t="s">
        <v>108</v>
      </c>
      <c r="P47" s="1">
        <v>6.5000000000000002E-2</v>
      </c>
      <c r="Q47" s="13">
        <f t="shared" si="1"/>
        <v>6.5000000000000002E-2</v>
      </c>
    </row>
    <row r="48" spans="10:17" x14ac:dyDescent="0.25">
      <c r="J48" s="1" t="s">
        <v>94</v>
      </c>
      <c r="K48" s="13">
        <v>240780.14199999999</v>
      </c>
      <c r="L48" s="13">
        <v>4205949.1869999999</v>
      </c>
      <c r="M48" s="13">
        <v>2023.6849999999999</v>
      </c>
      <c r="N48" s="13">
        <v>2023.8630000000001</v>
      </c>
      <c r="O48" s="1" t="s">
        <v>108</v>
      </c>
      <c r="P48" s="1">
        <v>0.17799999999999999</v>
      </c>
      <c r="Q48" s="13">
        <f t="shared" si="1"/>
        <v>0.17799999999999999</v>
      </c>
    </row>
    <row r="49" spans="10:17" x14ac:dyDescent="0.25">
      <c r="J49" s="1" t="s">
        <v>95</v>
      </c>
      <c r="K49" s="13">
        <v>240791.97500000001</v>
      </c>
      <c r="L49" s="13">
        <v>4205961.0360000003</v>
      </c>
      <c r="M49" s="13">
        <v>2023.454</v>
      </c>
      <c r="N49" s="13">
        <v>2023.644</v>
      </c>
      <c r="O49" s="1" t="s">
        <v>108</v>
      </c>
      <c r="P49" s="1">
        <v>0.19</v>
      </c>
      <c r="Q49" s="13">
        <f t="shared" si="1"/>
        <v>0.19</v>
      </c>
    </row>
    <row r="50" spans="10:17" x14ac:dyDescent="0.25">
      <c r="J50" s="1" t="s">
        <v>96</v>
      </c>
      <c r="K50" s="13">
        <v>240791.33</v>
      </c>
      <c r="L50" s="13">
        <v>4205975.2110000001</v>
      </c>
      <c r="M50" s="13">
        <v>2023.6420000000001</v>
      </c>
      <c r="N50" s="13">
        <v>2023.7180000000001</v>
      </c>
      <c r="O50" s="1" t="s">
        <v>108</v>
      </c>
      <c r="P50" s="1">
        <v>7.5999999999999998E-2</v>
      </c>
      <c r="Q50" s="13">
        <f t="shared" si="1"/>
        <v>7.5999999999999998E-2</v>
      </c>
    </row>
    <row r="51" spans="10:17" x14ac:dyDescent="0.25">
      <c r="J51" s="1" t="s">
        <v>97</v>
      </c>
      <c r="K51" s="13">
        <v>240775.421</v>
      </c>
      <c r="L51" s="13">
        <v>4205973.8830000004</v>
      </c>
      <c r="M51" s="13">
        <v>2024.127</v>
      </c>
      <c r="N51" s="13">
        <v>2024.1610000000001</v>
      </c>
      <c r="O51" s="1" t="s">
        <v>108</v>
      </c>
      <c r="P51" s="1">
        <v>3.4000000000000002E-2</v>
      </c>
      <c r="Q51" s="13">
        <f t="shared" si="1"/>
        <v>3.4000000000000002E-2</v>
      </c>
    </row>
    <row r="52" spans="10:17" x14ac:dyDescent="0.25">
      <c r="J52" s="1" t="s">
        <v>98</v>
      </c>
      <c r="K52" s="13">
        <v>309047.38</v>
      </c>
      <c r="L52" s="13">
        <v>4191692.71</v>
      </c>
      <c r="M52" s="13">
        <v>1692.89</v>
      </c>
      <c r="N52" s="13">
        <v>1692.9369999999999</v>
      </c>
      <c r="O52" s="1" t="s">
        <v>108</v>
      </c>
      <c r="P52" s="1">
        <v>4.7E-2</v>
      </c>
      <c r="Q52" s="13">
        <f t="shared" si="1"/>
        <v>4.7E-2</v>
      </c>
    </row>
    <row r="53" spans="10:17" x14ac:dyDescent="0.25">
      <c r="J53" s="1" t="s">
        <v>99</v>
      </c>
      <c r="K53" s="13">
        <v>309050.98</v>
      </c>
      <c r="L53" s="13">
        <v>4191688.1179999998</v>
      </c>
      <c r="M53" s="13">
        <v>1693.0429999999999</v>
      </c>
      <c r="N53" s="13">
        <v>1693.0540000000001</v>
      </c>
      <c r="O53" s="1" t="s">
        <v>108</v>
      </c>
      <c r="P53" s="1">
        <v>1.0999999999999999E-2</v>
      </c>
      <c r="Q53" s="13">
        <f t="shared" si="1"/>
        <v>1.0999999999999999E-2</v>
      </c>
    </row>
    <row r="54" spans="10:17" x14ac:dyDescent="0.25">
      <c r="J54" s="1" t="s">
        <v>100</v>
      </c>
      <c r="K54" s="13">
        <v>309054.66200000001</v>
      </c>
      <c r="L54" s="13">
        <v>4191682.0950000002</v>
      </c>
      <c r="M54" s="13">
        <v>1693.2539999999999</v>
      </c>
      <c r="N54" s="13">
        <v>1693.2719999999999</v>
      </c>
      <c r="O54" s="1" t="s">
        <v>108</v>
      </c>
      <c r="P54" s="1">
        <v>1.7999999999999999E-2</v>
      </c>
      <c r="Q54" s="13">
        <f t="shared" si="1"/>
        <v>1.7999999999999999E-2</v>
      </c>
    </row>
    <row r="55" spans="10:17" x14ac:dyDescent="0.25">
      <c r="J55" s="1" t="s">
        <v>101</v>
      </c>
      <c r="K55" s="13">
        <v>309058.05300000001</v>
      </c>
      <c r="L55" s="13">
        <v>4191675.892</v>
      </c>
      <c r="M55" s="13">
        <v>1693.46</v>
      </c>
      <c r="N55" s="13">
        <v>1693.394</v>
      </c>
      <c r="O55" s="1" t="s">
        <v>108</v>
      </c>
      <c r="P55" s="1">
        <v>-6.6000000000000003E-2</v>
      </c>
      <c r="Q55" s="13">
        <f t="shared" si="1"/>
        <v>6.6000000000000003E-2</v>
      </c>
    </row>
    <row r="56" spans="10:17" x14ac:dyDescent="0.25">
      <c r="J56" s="1" t="s">
        <v>102</v>
      </c>
      <c r="K56" s="13">
        <v>309061.80200000003</v>
      </c>
      <c r="L56" s="13">
        <v>4191665.1060000001</v>
      </c>
      <c r="M56" s="13">
        <v>1693.84</v>
      </c>
      <c r="N56" s="13">
        <v>1693.8</v>
      </c>
      <c r="O56" s="1" t="s">
        <v>108</v>
      </c>
      <c r="P56" s="1">
        <v>-0.04</v>
      </c>
      <c r="Q56" s="13">
        <f t="shared" si="1"/>
        <v>0.04</v>
      </c>
    </row>
    <row r="57" spans="10:17" x14ac:dyDescent="0.25">
      <c r="J57" s="1" t="s">
        <v>103</v>
      </c>
      <c r="K57" s="13">
        <v>324639.25799999997</v>
      </c>
      <c r="L57" s="13">
        <v>4211225.5350000001</v>
      </c>
      <c r="M57" s="13">
        <v>1906.4760000000001</v>
      </c>
      <c r="N57" s="13">
        <v>1906.529</v>
      </c>
      <c r="O57" s="1" t="s">
        <v>108</v>
      </c>
      <c r="P57" s="1">
        <v>5.2999999999999999E-2</v>
      </c>
      <c r="Q57" s="13">
        <f t="shared" si="1"/>
        <v>5.2999999999999999E-2</v>
      </c>
    </row>
    <row r="58" spans="10:17" x14ac:dyDescent="0.25">
      <c r="J58" s="1" t="s">
        <v>104</v>
      </c>
      <c r="K58" s="13">
        <v>324645.61599999998</v>
      </c>
      <c r="L58" s="13">
        <v>4211230.46</v>
      </c>
      <c r="M58" s="13">
        <v>1906.2360000000001</v>
      </c>
      <c r="N58" s="13">
        <v>1906.3879999999999</v>
      </c>
      <c r="O58" s="1" t="s">
        <v>108</v>
      </c>
      <c r="P58" s="1">
        <v>0.152</v>
      </c>
      <c r="Q58" s="13">
        <f t="shared" si="1"/>
        <v>0.152</v>
      </c>
    </row>
    <row r="59" spans="10:17" x14ac:dyDescent="0.25">
      <c r="J59" s="1" t="s">
        <v>105</v>
      </c>
      <c r="K59" s="13">
        <v>324651.17200000002</v>
      </c>
      <c r="L59" s="13">
        <v>4211231.5049999999</v>
      </c>
      <c r="M59" s="13">
        <v>1906.077</v>
      </c>
      <c r="N59" s="13">
        <v>1906.14</v>
      </c>
      <c r="O59" s="1" t="s">
        <v>108</v>
      </c>
      <c r="P59" s="1">
        <v>6.3E-2</v>
      </c>
      <c r="Q59" s="13">
        <f t="shared" si="1"/>
        <v>6.3E-2</v>
      </c>
    </row>
    <row r="60" spans="10:17" x14ac:dyDescent="0.25">
      <c r="J60" s="1" t="s">
        <v>106</v>
      </c>
      <c r="K60" s="13">
        <v>324655.77600000001</v>
      </c>
      <c r="L60" s="13">
        <v>4211219.2300000004</v>
      </c>
      <c r="M60" s="13">
        <v>1906.06</v>
      </c>
      <c r="N60" s="13">
        <v>1906.08</v>
      </c>
      <c r="O60" s="1" t="s">
        <v>108</v>
      </c>
      <c r="P60" s="1">
        <v>0.02</v>
      </c>
      <c r="Q60" s="13">
        <f t="shared" si="1"/>
        <v>0.02</v>
      </c>
    </row>
    <row r="61" spans="10:17" x14ac:dyDescent="0.25">
      <c r="J61" s="1" t="s">
        <v>107</v>
      </c>
      <c r="K61" s="13">
        <v>324650.79100000003</v>
      </c>
      <c r="L61" s="13">
        <v>4211216.3090000004</v>
      </c>
      <c r="M61" s="13">
        <v>1906.028</v>
      </c>
      <c r="N61" s="13">
        <v>1906.056</v>
      </c>
      <c r="O61" s="1" t="s">
        <v>108</v>
      </c>
      <c r="P61" s="1">
        <v>2.8000000000000001E-2</v>
      </c>
      <c r="Q61" s="13">
        <f t="shared" si="1"/>
        <v>2.8000000000000001E-2</v>
      </c>
    </row>
  </sheetData>
  <mergeCells count="2">
    <mergeCell ref="A1:H1"/>
    <mergeCell ref="J1:Q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3"/>
  <sheetViews>
    <sheetView workbookViewId="0">
      <selection activeCell="A32" sqref="A32"/>
    </sheetView>
  </sheetViews>
  <sheetFormatPr defaultRowHeight="15" x14ac:dyDescent="0.25"/>
  <cols>
    <col min="1" max="1" width="11.42578125" style="30" bestFit="1" customWidth="1"/>
    <col min="2" max="2" width="10.5703125" style="13" bestFit="1" customWidth="1"/>
    <col min="3" max="3" width="11.5703125" style="13" bestFit="1" customWidth="1"/>
    <col min="4" max="4" width="8.85546875" style="13" bestFit="1" customWidth="1"/>
    <col min="5" max="5" width="8.5703125" style="13" bestFit="1" customWidth="1"/>
    <col min="6" max="6" width="13.5703125" style="1" bestFit="1" customWidth="1"/>
    <col min="7" max="7" width="7.28515625" style="13" bestFit="1" customWidth="1"/>
    <col min="8" max="8" width="2.7109375" style="1" customWidth="1"/>
    <col min="9" max="9" width="11.42578125" style="30" bestFit="1" customWidth="1"/>
    <col min="10" max="10" width="10.5703125" style="13" bestFit="1" customWidth="1"/>
    <col min="11" max="11" width="11.5703125" style="13" bestFit="1" customWidth="1"/>
    <col min="12" max="12" width="8.85546875" style="13" bestFit="1" customWidth="1"/>
    <col min="13" max="13" width="8.5703125" style="13" bestFit="1" customWidth="1"/>
    <col min="14" max="14" width="13.5703125" style="1" bestFit="1" customWidth="1"/>
    <col min="15" max="15" width="7.28515625" style="13" bestFit="1" customWidth="1"/>
    <col min="16" max="16" width="2.7109375" style="1" customWidth="1"/>
    <col min="17" max="17" width="11.42578125" style="30" bestFit="1" customWidth="1"/>
    <col min="18" max="18" width="10.5703125" style="13" bestFit="1" customWidth="1"/>
    <col min="19" max="19" width="11.5703125" style="13" bestFit="1" customWidth="1"/>
    <col min="20" max="20" width="8.85546875" style="13" bestFit="1" customWidth="1"/>
    <col min="21" max="21" width="8.5703125" style="13" bestFit="1" customWidth="1"/>
    <col min="22" max="22" width="13.5703125" style="1" bestFit="1" customWidth="1"/>
    <col min="23" max="23" width="7.28515625" style="13" bestFit="1" customWidth="1"/>
    <col min="24" max="16384" width="9.140625" style="1"/>
  </cols>
  <sheetData>
    <row r="1" spans="1:23" x14ac:dyDescent="0.25">
      <c r="A1" s="42" t="s">
        <v>9</v>
      </c>
      <c r="B1" s="42"/>
      <c r="C1" s="42"/>
      <c r="D1" s="42"/>
      <c r="E1" s="42"/>
      <c r="F1" s="42"/>
      <c r="G1" s="42"/>
      <c r="H1" s="14"/>
      <c r="I1" s="42" t="s">
        <v>10</v>
      </c>
      <c r="J1" s="42"/>
      <c r="K1" s="42"/>
      <c r="L1" s="42"/>
      <c r="M1" s="42"/>
      <c r="N1" s="42"/>
      <c r="O1" s="42"/>
      <c r="P1" s="14"/>
      <c r="Q1" s="42" t="s">
        <v>11</v>
      </c>
      <c r="R1" s="42"/>
      <c r="S1" s="42"/>
      <c r="T1" s="42"/>
      <c r="U1" s="42"/>
      <c r="V1" s="42"/>
      <c r="W1" s="42"/>
    </row>
    <row r="2" spans="1:23" x14ac:dyDescent="0.25">
      <c r="A2" s="15" t="s">
        <v>0</v>
      </c>
      <c r="B2" s="16" t="s">
        <v>1</v>
      </c>
      <c r="C2" s="16" t="s">
        <v>2</v>
      </c>
      <c r="D2" s="16" t="s">
        <v>3</v>
      </c>
      <c r="E2" s="16" t="s">
        <v>4</v>
      </c>
      <c r="F2" s="16" t="s">
        <v>5</v>
      </c>
      <c r="G2" s="17" t="s">
        <v>6</v>
      </c>
      <c r="H2" s="14"/>
      <c r="I2" s="15" t="s">
        <v>0</v>
      </c>
      <c r="J2" s="16" t="s">
        <v>1</v>
      </c>
      <c r="K2" s="16" t="s">
        <v>2</v>
      </c>
      <c r="L2" s="16" t="s">
        <v>3</v>
      </c>
      <c r="M2" s="16" t="s">
        <v>4</v>
      </c>
      <c r="N2" s="16" t="s">
        <v>5</v>
      </c>
      <c r="O2" s="17" t="s">
        <v>6</v>
      </c>
      <c r="P2" s="14"/>
      <c r="Q2" s="15" t="s">
        <v>0</v>
      </c>
      <c r="R2" s="16" t="s">
        <v>1</v>
      </c>
      <c r="S2" s="16" t="s">
        <v>2</v>
      </c>
      <c r="T2" s="16" t="s">
        <v>3</v>
      </c>
      <c r="U2" s="16" t="s">
        <v>12</v>
      </c>
      <c r="V2" s="16" t="s">
        <v>5</v>
      </c>
      <c r="W2" s="17" t="s">
        <v>6</v>
      </c>
    </row>
    <row r="3" spans="1:23" x14ac:dyDescent="0.25">
      <c r="A3" s="6" t="s">
        <v>48</v>
      </c>
      <c r="B3" s="18">
        <v>242799.23199999999</v>
      </c>
      <c r="C3" s="18">
        <v>4187317.37</v>
      </c>
      <c r="D3" s="18">
        <v>1665.4970000000001</v>
      </c>
      <c r="E3" s="18">
        <v>1665.46</v>
      </c>
      <c r="F3" s="19" t="s">
        <v>77</v>
      </c>
      <c r="G3" s="20">
        <v>-3.6999999999999998E-2</v>
      </c>
      <c r="H3" s="14"/>
      <c r="I3" s="6" t="s">
        <v>48</v>
      </c>
      <c r="J3" s="20">
        <v>242799.23199999999</v>
      </c>
      <c r="K3" s="20">
        <v>4187317.37</v>
      </c>
      <c r="L3" s="20">
        <v>1665.4970000000001</v>
      </c>
      <c r="M3" s="20">
        <v>1665.46</v>
      </c>
      <c r="N3" s="9" t="s">
        <v>77</v>
      </c>
      <c r="O3" s="21">
        <v>-3.6999999999999998E-2</v>
      </c>
      <c r="P3" s="14"/>
      <c r="Q3" s="6" t="s">
        <v>48</v>
      </c>
      <c r="R3" s="20">
        <v>242799.23199999999</v>
      </c>
      <c r="S3" s="20">
        <v>4187317.37</v>
      </c>
      <c r="T3" s="20">
        <v>1665.4970000000001</v>
      </c>
      <c r="U3" s="20">
        <v>1665.462</v>
      </c>
      <c r="V3" s="9" t="s">
        <v>77</v>
      </c>
      <c r="W3" s="21">
        <f>Table212[[#This Row],[DEMZ]]-Table212[[#This Row],[KnownZ]]</f>
        <v>-3.5000000000081855E-2</v>
      </c>
    </row>
    <row r="4" spans="1:23" x14ac:dyDescent="0.25">
      <c r="A4" s="6" t="s">
        <v>49</v>
      </c>
      <c r="B4" s="18">
        <v>242810.22</v>
      </c>
      <c r="C4" s="18">
        <v>4187319.5759999999</v>
      </c>
      <c r="D4" s="18">
        <v>1665.4110000000001</v>
      </c>
      <c r="E4" s="18">
        <v>1665.384</v>
      </c>
      <c r="F4" s="19" t="s">
        <v>77</v>
      </c>
      <c r="G4" s="20">
        <v>-2.7E-2</v>
      </c>
      <c r="H4" s="14"/>
      <c r="I4" s="6" t="s">
        <v>49</v>
      </c>
      <c r="J4" s="20">
        <v>242810.22</v>
      </c>
      <c r="K4" s="20">
        <v>4187319.5759999999</v>
      </c>
      <c r="L4" s="20">
        <v>1665.4110000000001</v>
      </c>
      <c r="M4" s="20">
        <v>1665.384</v>
      </c>
      <c r="N4" s="9" t="s">
        <v>77</v>
      </c>
      <c r="O4" s="21">
        <v>-2.7E-2</v>
      </c>
      <c r="P4" s="14"/>
      <c r="Q4" s="6" t="s">
        <v>49</v>
      </c>
      <c r="R4" s="20">
        <v>242810.22</v>
      </c>
      <c r="S4" s="20">
        <v>4187319.5759999999</v>
      </c>
      <c r="T4" s="20">
        <v>1665.4110000000001</v>
      </c>
      <c r="U4" s="20">
        <v>1665.383</v>
      </c>
      <c r="V4" s="9" t="s">
        <v>77</v>
      </c>
      <c r="W4" s="21">
        <f>Table212[[#This Row],[DEMZ]]-Table212[[#This Row],[KnownZ]]</f>
        <v>-2.8000000000020009E-2</v>
      </c>
    </row>
    <row r="5" spans="1:23" x14ac:dyDescent="0.25">
      <c r="A5" s="6" t="s">
        <v>50</v>
      </c>
      <c r="B5" s="18">
        <v>242820.66</v>
      </c>
      <c r="C5" s="18">
        <v>4187321.7250000001</v>
      </c>
      <c r="D5" s="18">
        <v>1665.348</v>
      </c>
      <c r="E5" s="18">
        <v>1665.307</v>
      </c>
      <c r="F5" s="19" t="s">
        <v>77</v>
      </c>
      <c r="G5" s="20">
        <v>-4.1000000000000002E-2</v>
      </c>
      <c r="H5" s="14"/>
      <c r="I5" s="6" t="s">
        <v>50</v>
      </c>
      <c r="J5" s="20">
        <v>242820.66</v>
      </c>
      <c r="K5" s="20">
        <v>4187321.7250000001</v>
      </c>
      <c r="L5" s="20">
        <v>1665.348</v>
      </c>
      <c r="M5" s="20">
        <v>1665.307</v>
      </c>
      <c r="N5" s="9" t="s">
        <v>77</v>
      </c>
      <c r="O5" s="21">
        <v>-4.1000000000000002E-2</v>
      </c>
      <c r="P5" s="14"/>
      <c r="Q5" s="6" t="s">
        <v>50</v>
      </c>
      <c r="R5" s="20">
        <v>242820.66</v>
      </c>
      <c r="S5" s="20">
        <v>4187321.7250000001</v>
      </c>
      <c r="T5" s="20">
        <v>1665.348</v>
      </c>
      <c r="U5" s="20">
        <v>1665.3050000000001</v>
      </c>
      <c r="V5" s="9" t="s">
        <v>77</v>
      </c>
      <c r="W5" s="21">
        <f>Table212[[#This Row],[DEMZ]]-Table212[[#This Row],[KnownZ]]</f>
        <v>-4.299999999989268E-2</v>
      </c>
    </row>
    <row r="6" spans="1:23" x14ac:dyDescent="0.25">
      <c r="A6" s="6" t="s">
        <v>51</v>
      </c>
      <c r="B6" s="18">
        <v>242830.552</v>
      </c>
      <c r="C6" s="18">
        <v>4187323.645</v>
      </c>
      <c r="D6" s="18">
        <v>1665.2729999999999</v>
      </c>
      <c r="E6" s="18">
        <v>1665.23</v>
      </c>
      <c r="F6" s="19" t="s">
        <v>77</v>
      </c>
      <c r="G6" s="20">
        <v>-4.2999999999999997E-2</v>
      </c>
      <c r="H6" s="14"/>
      <c r="I6" s="6" t="s">
        <v>51</v>
      </c>
      <c r="J6" s="20">
        <v>242830.552</v>
      </c>
      <c r="K6" s="20">
        <v>4187323.645</v>
      </c>
      <c r="L6" s="20">
        <v>1665.2729999999999</v>
      </c>
      <c r="M6" s="20">
        <v>1665.23</v>
      </c>
      <c r="N6" s="9" t="s">
        <v>77</v>
      </c>
      <c r="O6" s="21">
        <v>-4.2999999999999997E-2</v>
      </c>
      <c r="P6" s="14"/>
      <c r="Q6" s="6" t="s">
        <v>51</v>
      </c>
      <c r="R6" s="20">
        <v>242830.552</v>
      </c>
      <c r="S6" s="20">
        <v>4187323.645</v>
      </c>
      <c r="T6" s="20">
        <v>1665.2729999999999</v>
      </c>
      <c r="U6" s="20">
        <v>1665.229</v>
      </c>
      <c r="V6" s="9" t="s">
        <v>77</v>
      </c>
      <c r="W6" s="21">
        <f>Table212[[#This Row],[DEMZ]]-Table212[[#This Row],[KnownZ]]</f>
        <v>-4.3999999999869033E-2</v>
      </c>
    </row>
    <row r="7" spans="1:23" x14ac:dyDescent="0.25">
      <c r="A7" s="6" t="s">
        <v>52</v>
      </c>
      <c r="B7" s="18">
        <v>242843.18</v>
      </c>
      <c r="C7" s="18">
        <v>4187326.2390000001</v>
      </c>
      <c r="D7" s="18">
        <v>1665.2280000000001</v>
      </c>
      <c r="E7" s="18">
        <v>1665.1880000000001</v>
      </c>
      <c r="F7" s="19" t="s">
        <v>77</v>
      </c>
      <c r="G7" s="20">
        <v>-0.04</v>
      </c>
      <c r="H7" s="14"/>
      <c r="I7" s="6" t="s">
        <v>52</v>
      </c>
      <c r="J7" s="20">
        <v>242843.18</v>
      </c>
      <c r="K7" s="20">
        <v>4187326.2390000001</v>
      </c>
      <c r="L7" s="20">
        <v>1665.2280000000001</v>
      </c>
      <c r="M7" s="20">
        <v>1665.1880000000001</v>
      </c>
      <c r="N7" s="9" t="s">
        <v>77</v>
      </c>
      <c r="O7" s="21">
        <v>-0.04</v>
      </c>
      <c r="P7" s="14"/>
      <c r="Q7" s="6" t="s">
        <v>52</v>
      </c>
      <c r="R7" s="20">
        <v>242843.18</v>
      </c>
      <c r="S7" s="20">
        <v>4187326.2390000001</v>
      </c>
      <c r="T7" s="20">
        <v>1665.2280000000001</v>
      </c>
      <c r="U7" s="20">
        <v>1665.1849999999999</v>
      </c>
      <c r="V7" s="9" t="s">
        <v>77</v>
      </c>
      <c r="W7" s="21">
        <f>Table212[[#This Row],[DEMZ]]-Table212[[#This Row],[KnownZ]]</f>
        <v>-4.3000000000120053E-2</v>
      </c>
    </row>
    <row r="8" spans="1:23" x14ac:dyDescent="0.25">
      <c r="A8" s="6" t="s">
        <v>53</v>
      </c>
      <c r="B8" s="20">
        <v>265892.158</v>
      </c>
      <c r="C8" s="20">
        <v>4177060.2790000001</v>
      </c>
      <c r="D8" s="20">
        <v>1578.0239999999999</v>
      </c>
      <c r="E8" s="20">
        <v>1577.9960000000001</v>
      </c>
      <c r="F8" s="19" t="s">
        <v>77</v>
      </c>
      <c r="G8" s="20">
        <v>-2.8000000000000001E-2</v>
      </c>
      <c r="H8" s="14"/>
      <c r="I8" s="6" t="s">
        <v>53</v>
      </c>
      <c r="J8" s="20">
        <v>265892.158</v>
      </c>
      <c r="K8" s="20">
        <v>4177060.2790000001</v>
      </c>
      <c r="L8" s="20">
        <v>1578.0239999999999</v>
      </c>
      <c r="M8" s="20">
        <v>1577.9960000000001</v>
      </c>
      <c r="N8" s="9" t="s">
        <v>77</v>
      </c>
      <c r="O8" s="21">
        <v>-2.8000000000000001E-2</v>
      </c>
      <c r="P8" s="14"/>
      <c r="Q8" s="6" t="s">
        <v>53</v>
      </c>
      <c r="R8" s="20">
        <v>265892.158</v>
      </c>
      <c r="S8" s="20">
        <v>4177060.2790000001</v>
      </c>
      <c r="T8" s="20">
        <v>1578.0239999999999</v>
      </c>
      <c r="U8" s="20">
        <v>1577.9970000000001</v>
      </c>
      <c r="V8" s="9" t="s">
        <v>77</v>
      </c>
      <c r="W8" s="21">
        <f>Table212[[#This Row],[DEMZ]]-Table212[[#This Row],[KnownZ]]</f>
        <v>-2.6999999999816282E-2</v>
      </c>
    </row>
    <row r="9" spans="1:23" x14ac:dyDescent="0.25">
      <c r="A9" s="6" t="s">
        <v>54</v>
      </c>
      <c r="B9" s="20">
        <v>265892.027</v>
      </c>
      <c r="C9" s="20">
        <v>4177054.81</v>
      </c>
      <c r="D9" s="20">
        <v>1578.0440000000001</v>
      </c>
      <c r="E9" s="20">
        <v>1578.0150000000001</v>
      </c>
      <c r="F9" s="19" t="s">
        <v>77</v>
      </c>
      <c r="G9" s="20">
        <v>-2.9000000000000001E-2</v>
      </c>
      <c r="H9" s="14"/>
      <c r="I9" s="6" t="s">
        <v>54</v>
      </c>
      <c r="J9" s="20">
        <v>265892.027</v>
      </c>
      <c r="K9" s="20">
        <v>4177054.81</v>
      </c>
      <c r="L9" s="20">
        <v>1578.0440000000001</v>
      </c>
      <c r="M9" s="20">
        <v>1578.0150000000001</v>
      </c>
      <c r="N9" s="9" t="s">
        <v>77</v>
      </c>
      <c r="O9" s="21">
        <v>-2.9000000000000001E-2</v>
      </c>
      <c r="P9" s="14"/>
      <c r="Q9" s="6" t="s">
        <v>54</v>
      </c>
      <c r="R9" s="20">
        <v>265892.027</v>
      </c>
      <c r="S9" s="20">
        <v>4177054.81</v>
      </c>
      <c r="T9" s="20">
        <v>1578.0440000000001</v>
      </c>
      <c r="U9" s="20">
        <v>1578.0119999999999</v>
      </c>
      <c r="V9" s="9" t="s">
        <v>77</v>
      </c>
      <c r="W9" s="21">
        <f>Table212[[#This Row],[DEMZ]]-Table212[[#This Row],[KnownZ]]</f>
        <v>-3.2000000000152795E-2</v>
      </c>
    </row>
    <row r="10" spans="1:23" x14ac:dyDescent="0.25">
      <c r="A10" s="6" t="s">
        <v>55</v>
      </c>
      <c r="B10" s="20">
        <v>265891.85700000002</v>
      </c>
      <c r="C10" s="20">
        <v>4177049.3160000001</v>
      </c>
      <c r="D10" s="20">
        <v>1578.0640000000001</v>
      </c>
      <c r="E10" s="20">
        <v>1578.018</v>
      </c>
      <c r="F10" s="19" t="s">
        <v>77</v>
      </c>
      <c r="G10" s="20">
        <v>-4.5999999999999999E-2</v>
      </c>
      <c r="H10" s="14"/>
      <c r="I10" s="6" t="s">
        <v>55</v>
      </c>
      <c r="J10" s="20">
        <v>265891.85700000002</v>
      </c>
      <c r="K10" s="20">
        <v>4177049.3160000001</v>
      </c>
      <c r="L10" s="20">
        <v>1578.0640000000001</v>
      </c>
      <c r="M10" s="20">
        <v>1578.018</v>
      </c>
      <c r="N10" s="9" t="s">
        <v>77</v>
      </c>
      <c r="O10" s="21">
        <v>-4.5999999999999999E-2</v>
      </c>
      <c r="P10" s="14"/>
      <c r="Q10" s="6" t="s">
        <v>55</v>
      </c>
      <c r="R10" s="20">
        <v>265891.85700000002</v>
      </c>
      <c r="S10" s="20">
        <v>4177049.3160000001</v>
      </c>
      <c r="T10" s="20">
        <v>1578.0640000000001</v>
      </c>
      <c r="U10" s="20">
        <v>1578.0219999999999</v>
      </c>
      <c r="V10" s="9" t="s">
        <v>77</v>
      </c>
      <c r="W10" s="21">
        <f>Table212[[#This Row],[DEMZ]]-Table212[[#This Row],[KnownZ]]</f>
        <v>-4.20000000001437E-2</v>
      </c>
    </row>
    <row r="11" spans="1:23" x14ac:dyDescent="0.25">
      <c r="A11" s="6" t="s">
        <v>56</v>
      </c>
      <c r="B11" s="20">
        <v>265891.66200000001</v>
      </c>
      <c r="C11" s="20">
        <v>4177043.8509999998</v>
      </c>
      <c r="D11" s="20">
        <v>1578.0530000000001</v>
      </c>
      <c r="E11" s="20">
        <v>1578.0060000000001</v>
      </c>
      <c r="F11" s="19" t="s">
        <v>77</v>
      </c>
      <c r="G11" s="20">
        <v>-4.7E-2</v>
      </c>
      <c r="H11" s="14"/>
      <c r="I11" s="6" t="s">
        <v>56</v>
      </c>
      <c r="J11" s="20">
        <v>265891.66200000001</v>
      </c>
      <c r="K11" s="20">
        <v>4177043.8509999998</v>
      </c>
      <c r="L11" s="20">
        <v>1578.0530000000001</v>
      </c>
      <c r="M11" s="20">
        <v>1578.0060000000001</v>
      </c>
      <c r="N11" s="9" t="s">
        <v>77</v>
      </c>
      <c r="O11" s="21">
        <v>-4.7E-2</v>
      </c>
      <c r="P11" s="14"/>
      <c r="Q11" s="6" t="s">
        <v>56</v>
      </c>
      <c r="R11" s="20">
        <v>265891.66200000001</v>
      </c>
      <c r="S11" s="20">
        <v>4177043.8509999998</v>
      </c>
      <c r="T11" s="20">
        <v>1578.0530000000001</v>
      </c>
      <c r="U11" s="20">
        <v>1578.019</v>
      </c>
      <c r="V11" s="9" t="s">
        <v>77</v>
      </c>
      <c r="W11" s="21">
        <f>Table212[[#This Row],[DEMZ]]-Table212[[#This Row],[KnownZ]]</f>
        <v>-3.4000000000105501E-2</v>
      </c>
    </row>
    <row r="12" spans="1:23" x14ac:dyDescent="0.25">
      <c r="A12" s="6" t="s">
        <v>57</v>
      </c>
      <c r="B12" s="20">
        <v>265891.5</v>
      </c>
      <c r="C12" s="20">
        <v>4177038.3909999998</v>
      </c>
      <c r="D12" s="20">
        <v>1578.027</v>
      </c>
      <c r="E12" s="20">
        <v>1577.982</v>
      </c>
      <c r="F12" s="19" t="s">
        <v>77</v>
      </c>
      <c r="G12" s="20">
        <v>-4.4999999999999998E-2</v>
      </c>
      <c r="H12" s="14"/>
      <c r="I12" s="6" t="s">
        <v>57</v>
      </c>
      <c r="J12" s="20">
        <v>265891.5</v>
      </c>
      <c r="K12" s="20">
        <v>4177038.3909999998</v>
      </c>
      <c r="L12" s="20">
        <v>1578.027</v>
      </c>
      <c r="M12" s="20">
        <v>1577.982</v>
      </c>
      <c r="N12" s="9" t="s">
        <v>77</v>
      </c>
      <c r="O12" s="21">
        <v>-4.4999999999999998E-2</v>
      </c>
      <c r="P12" s="14"/>
      <c r="Q12" s="6" t="s">
        <v>57</v>
      </c>
      <c r="R12" s="20">
        <v>265891.5</v>
      </c>
      <c r="S12" s="20">
        <v>4177038.3909999998</v>
      </c>
      <c r="T12" s="20">
        <v>1578.027</v>
      </c>
      <c r="U12" s="20">
        <v>1577.9870000000001</v>
      </c>
      <c r="V12" s="9" t="s">
        <v>77</v>
      </c>
      <c r="W12" s="21">
        <f>Table212[[#This Row],[DEMZ]]-Table212[[#This Row],[KnownZ]]</f>
        <v>-3.999999999996362E-2</v>
      </c>
    </row>
    <row r="13" spans="1:23" x14ac:dyDescent="0.25">
      <c r="A13" s="6" t="s">
        <v>58</v>
      </c>
      <c r="B13" s="20">
        <v>275184.038</v>
      </c>
      <c r="C13" s="20">
        <v>4171864.3429999999</v>
      </c>
      <c r="D13" s="20">
        <v>1620.451</v>
      </c>
      <c r="E13" s="20">
        <v>1620.431</v>
      </c>
      <c r="F13" s="19" t="s">
        <v>77</v>
      </c>
      <c r="G13" s="20">
        <v>-0.02</v>
      </c>
      <c r="H13" s="14"/>
      <c r="I13" s="6" t="s">
        <v>58</v>
      </c>
      <c r="J13" s="20">
        <v>275184.038</v>
      </c>
      <c r="K13" s="20">
        <v>4171864.3429999999</v>
      </c>
      <c r="L13" s="20">
        <v>1620.451</v>
      </c>
      <c r="M13" s="20">
        <v>1620.431</v>
      </c>
      <c r="N13" s="9" t="s">
        <v>77</v>
      </c>
      <c r="O13" s="21">
        <v>-0.02</v>
      </c>
      <c r="P13" s="14"/>
      <c r="Q13" s="6" t="s">
        <v>58</v>
      </c>
      <c r="R13" s="9">
        <v>275184.038</v>
      </c>
      <c r="S13" s="9">
        <v>4171864.3429999999</v>
      </c>
      <c r="T13" s="9">
        <v>1620.451</v>
      </c>
      <c r="U13" s="9">
        <v>1620.4349999999999</v>
      </c>
      <c r="V13" s="9" t="s">
        <v>77</v>
      </c>
      <c r="W13" s="20">
        <f>Table212[[#This Row],[DEMZ]]-Table212[[#This Row],[KnownZ]]</f>
        <v>-1.6000000000076398E-2</v>
      </c>
    </row>
    <row r="14" spans="1:23" x14ac:dyDescent="0.25">
      <c r="A14" s="6" t="s">
        <v>59</v>
      </c>
      <c r="B14" s="20">
        <v>275192.864</v>
      </c>
      <c r="C14" s="20">
        <v>4171864.1320000002</v>
      </c>
      <c r="D14" s="20">
        <v>1620.645</v>
      </c>
      <c r="E14" s="20">
        <v>1620.6320000000001</v>
      </c>
      <c r="F14" s="19" t="s">
        <v>77</v>
      </c>
      <c r="G14" s="20">
        <v>-1.2999999999999999E-2</v>
      </c>
      <c r="H14" s="14"/>
      <c r="I14" s="6" t="s">
        <v>59</v>
      </c>
      <c r="J14" s="20">
        <v>275192.864</v>
      </c>
      <c r="K14" s="20">
        <v>4171864.1320000002</v>
      </c>
      <c r="L14" s="20">
        <v>1620.645</v>
      </c>
      <c r="M14" s="20">
        <v>1620.6320000000001</v>
      </c>
      <c r="N14" s="9" t="s">
        <v>77</v>
      </c>
      <c r="O14" s="21">
        <v>-1.2999999999999999E-2</v>
      </c>
      <c r="P14" s="14"/>
      <c r="Q14" s="6" t="s">
        <v>59</v>
      </c>
      <c r="R14" s="9">
        <v>275192.864</v>
      </c>
      <c r="S14" s="9">
        <v>4171864.1320000002</v>
      </c>
      <c r="T14" s="9">
        <v>1620.645</v>
      </c>
      <c r="U14" s="9">
        <v>1620.6210000000001</v>
      </c>
      <c r="V14" s="9" t="s">
        <v>77</v>
      </c>
      <c r="W14" s="20">
        <f>Table212[[#This Row],[DEMZ]]-Table212[[#This Row],[KnownZ]]</f>
        <v>-2.3999999999887223E-2</v>
      </c>
    </row>
    <row r="15" spans="1:23" x14ac:dyDescent="0.25">
      <c r="A15" s="6" t="s">
        <v>60</v>
      </c>
      <c r="B15" s="20">
        <v>275198.76199999999</v>
      </c>
      <c r="C15" s="20">
        <v>4171864.003</v>
      </c>
      <c r="D15" s="20">
        <v>1620.788</v>
      </c>
      <c r="E15" s="20">
        <v>1620.729</v>
      </c>
      <c r="F15" s="19" t="s">
        <v>77</v>
      </c>
      <c r="G15" s="20">
        <v>-5.8999999999999997E-2</v>
      </c>
      <c r="H15" s="14"/>
      <c r="I15" s="6" t="s">
        <v>60</v>
      </c>
      <c r="J15" s="20">
        <v>275198.76199999999</v>
      </c>
      <c r="K15" s="20">
        <v>4171864.003</v>
      </c>
      <c r="L15" s="20">
        <v>1620.788</v>
      </c>
      <c r="M15" s="20">
        <v>1620.729</v>
      </c>
      <c r="N15" s="9" t="s">
        <v>77</v>
      </c>
      <c r="O15" s="21">
        <v>-5.8999999999999997E-2</v>
      </c>
      <c r="P15" s="14"/>
      <c r="Q15" s="6" t="s">
        <v>60</v>
      </c>
      <c r="R15" s="9">
        <v>275198.76199999999</v>
      </c>
      <c r="S15" s="9">
        <v>4171864.003</v>
      </c>
      <c r="T15" s="9">
        <v>1620.788</v>
      </c>
      <c r="U15" s="9">
        <v>1620.7660000000001</v>
      </c>
      <c r="V15" s="9" t="s">
        <v>77</v>
      </c>
      <c r="W15" s="20">
        <f>Table212[[#This Row],[DEMZ]]-Table212[[#This Row],[KnownZ]]</f>
        <v>-2.1999999999934516E-2</v>
      </c>
    </row>
    <row r="16" spans="1:23" x14ac:dyDescent="0.25">
      <c r="A16" s="6" t="s">
        <v>61</v>
      </c>
      <c r="B16" s="20">
        <v>275204.69699999999</v>
      </c>
      <c r="C16" s="20">
        <v>4171863.8679999998</v>
      </c>
      <c r="D16" s="20">
        <v>1620.903</v>
      </c>
      <c r="E16" s="20">
        <v>1620.855</v>
      </c>
      <c r="F16" s="19" t="s">
        <v>77</v>
      </c>
      <c r="G16" s="20">
        <v>-4.8000000000000001E-2</v>
      </c>
      <c r="H16" s="14"/>
      <c r="I16" s="6" t="s">
        <v>61</v>
      </c>
      <c r="J16" s="20">
        <v>275204.69699999999</v>
      </c>
      <c r="K16" s="20">
        <v>4171863.8679999998</v>
      </c>
      <c r="L16" s="20">
        <v>1620.903</v>
      </c>
      <c r="M16" s="20">
        <v>1620.855</v>
      </c>
      <c r="N16" s="9" t="s">
        <v>77</v>
      </c>
      <c r="O16" s="21">
        <v>-4.8000000000000001E-2</v>
      </c>
      <c r="P16" s="14"/>
      <c r="Q16" s="6" t="s">
        <v>61</v>
      </c>
      <c r="R16" s="9">
        <v>275204.69699999999</v>
      </c>
      <c r="S16" s="9">
        <v>4171863.8679999998</v>
      </c>
      <c r="T16" s="9">
        <v>1620.903</v>
      </c>
      <c r="U16" s="9">
        <v>1620.85</v>
      </c>
      <c r="V16" s="9" t="s">
        <v>77</v>
      </c>
      <c r="W16" s="20">
        <f>Table212[[#This Row],[DEMZ]]-Table212[[#This Row],[KnownZ]]</f>
        <v>-5.3000000000110958E-2</v>
      </c>
    </row>
    <row r="17" spans="1:23" x14ac:dyDescent="0.25">
      <c r="A17" s="6" t="s">
        <v>62</v>
      </c>
      <c r="B17" s="20">
        <v>275210.56599999999</v>
      </c>
      <c r="C17" s="20">
        <v>4171863.7429999998</v>
      </c>
      <c r="D17" s="20">
        <v>1620.9960000000001</v>
      </c>
      <c r="E17" s="20">
        <v>1620.8979999999999</v>
      </c>
      <c r="F17" s="19" t="s">
        <v>77</v>
      </c>
      <c r="G17" s="18">
        <v>-9.8000000000000004E-2</v>
      </c>
      <c r="H17" s="14"/>
      <c r="I17" s="6" t="s">
        <v>62</v>
      </c>
      <c r="J17" s="20">
        <v>275210.56599999999</v>
      </c>
      <c r="K17" s="20">
        <v>4171863.7429999998</v>
      </c>
      <c r="L17" s="20">
        <v>1620.9960000000001</v>
      </c>
      <c r="M17" s="20">
        <v>1620.8979999999999</v>
      </c>
      <c r="N17" s="9" t="s">
        <v>77</v>
      </c>
      <c r="O17" s="21">
        <v>-9.8000000000000004E-2</v>
      </c>
      <c r="P17" s="14"/>
      <c r="Q17" s="6" t="s">
        <v>62</v>
      </c>
      <c r="R17" s="9">
        <v>275210.56599999999</v>
      </c>
      <c r="S17" s="9">
        <v>4171863.7429999998</v>
      </c>
      <c r="T17" s="9">
        <v>1620.9960000000001</v>
      </c>
      <c r="U17" s="9">
        <v>1620.914</v>
      </c>
      <c r="V17" s="9" t="s">
        <v>77</v>
      </c>
      <c r="W17" s="20">
        <f>Table212[[#This Row],[DEMZ]]-Table212[[#This Row],[KnownZ]]</f>
        <v>-8.200000000010732E-2</v>
      </c>
    </row>
    <row r="18" spans="1:23" x14ac:dyDescent="0.25">
      <c r="A18" s="6" t="s">
        <v>63</v>
      </c>
      <c r="B18" s="20">
        <v>266388.93199999997</v>
      </c>
      <c r="C18" s="20">
        <v>4197169.4879999999</v>
      </c>
      <c r="D18" s="20">
        <v>1567.9970000000001</v>
      </c>
      <c r="E18" s="20">
        <v>1567.952</v>
      </c>
      <c r="F18" s="19" t="s">
        <v>77</v>
      </c>
      <c r="G18" s="18">
        <v>-4.4999999999999998E-2</v>
      </c>
      <c r="H18" s="14"/>
      <c r="I18" s="6" t="s">
        <v>63</v>
      </c>
      <c r="J18" s="20">
        <v>266388.93199999997</v>
      </c>
      <c r="K18" s="20">
        <v>4197169.4879999999</v>
      </c>
      <c r="L18" s="20">
        <v>1567.9970000000001</v>
      </c>
      <c r="M18" s="20">
        <v>1567.944</v>
      </c>
      <c r="N18" s="9" t="s">
        <v>77</v>
      </c>
      <c r="O18" s="21">
        <v>-5.2999999999999999E-2</v>
      </c>
      <c r="P18" s="14"/>
      <c r="Q18" s="6" t="s">
        <v>63</v>
      </c>
      <c r="R18" s="9">
        <v>266388.93199999997</v>
      </c>
      <c r="S18" s="9">
        <v>4197169.4879999999</v>
      </c>
      <c r="T18" s="9">
        <v>1567.9970000000001</v>
      </c>
      <c r="U18" s="9">
        <v>1567.9490000000001</v>
      </c>
      <c r="V18" s="9" t="s">
        <v>77</v>
      </c>
      <c r="W18" s="20">
        <f>Table212[[#This Row],[DEMZ]]-Table212[[#This Row],[KnownZ]]</f>
        <v>-4.8000000000001819E-2</v>
      </c>
    </row>
    <row r="19" spans="1:23" x14ac:dyDescent="0.25">
      <c r="A19" s="6" t="s">
        <v>64</v>
      </c>
      <c r="B19" s="20">
        <v>266389.32299999997</v>
      </c>
      <c r="C19" s="20">
        <v>4197184.4689999996</v>
      </c>
      <c r="D19" s="20">
        <v>1568.0920000000001</v>
      </c>
      <c r="E19" s="20">
        <v>1568.047</v>
      </c>
      <c r="F19" s="19" t="s">
        <v>77</v>
      </c>
      <c r="G19" s="18">
        <v>-4.4999999999999998E-2</v>
      </c>
      <c r="H19" s="14"/>
      <c r="I19" s="6" t="s">
        <v>64</v>
      </c>
      <c r="J19" s="20">
        <v>266389.32299999997</v>
      </c>
      <c r="K19" s="20">
        <v>4197184.4689999996</v>
      </c>
      <c r="L19" s="20">
        <v>1568.0920000000001</v>
      </c>
      <c r="M19" s="20">
        <v>1568.047</v>
      </c>
      <c r="N19" s="9" t="s">
        <v>77</v>
      </c>
      <c r="O19" s="21">
        <v>-4.4999999999999998E-2</v>
      </c>
      <c r="P19" s="14"/>
      <c r="Q19" s="6" t="s">
        <v>64</v>
      </c>
      <c r="R19" s="9">
        <v>266389.32299999997</v>
      </c>
      <c r="S19" s="9">
        <v>4197184.4689999996</v>
      </c>
      <c r="T19" s="9">
        <v>1568.0920000000001</v>
      </c>
      <c r="U19" s="9">
        <v>1568.046</v>
      </c>
      <c r="V19" s="9" t="s">
        <v>77</v>
      </c>
      <c r="W19" s="20">
        <f>Table212[[#This Row],[DEMZ]]-Table212[[#This Row],[KnownZ]]</f>
        <v>-4.6000000000049113E-2</v>
      </c>
    </row>
    <row r="20" spans="1:23" x14ac:dyDescent="0.25">
      <c r="A20" s="6" t="s">
        <v>65</v>
      </c>
      <c r="B20" s="20">
        <v>282100.45699999999</v>
      </c>
      <c r="C20" s="20">
        <v>4205230.051</v>
      </c>
      <c r="D20" s="20">
        <v>1568.797</v>
      </c>
      <c r="E20" s="20">
        <v>1568.79</v>
      </c>
      <c r="F20" s="19" t="s">
        <v>77</v>
      </c>
      <c r="G20" s="18">
        <v>-7.0000000000000001E-3</v>
      </c>
      <c r="H20" s="14"/>
      <c r="I20" s="6" t="s">
        <v>65</v>
      </c>
      <c r="J20" s="20">
        <v>282100.45699999999</v>
      </c>
      <c r="K20" s="20">
        <v>4205230.051</v>
      </c>
      <c r="L20" s="20">
        <v>1568.797</v>
      </c>
      <c r="M20" s="20">
        <v>1568.79</v>
      </c>
      <c r="N20" s="9" t="s">
        <v>77</v>
      </c>
      <c r="O20" s="21">
        <v>-7.0000000000000001E-3</v>
      </c>
      <c r="P20" s="14"/>
      <c r="Q20" s="6" t="s">
        <v>65</v>
      </c>
      <c r="R20" s="9">
        <v>282100.45699999999</v>
      </c>
      <c r="S20" s="9">
        <v>4205230.051</v>
      </c>
      <c r="T20" s="9">
        <v>1568.797</v>
      </c>
      <c r="U20" s="9">
        <v>1568.777</v>
      </c>
      <c r="V20" s="9" t="s">
        <v>77</v>
      </c>
      <c r="W20" s="20">
        <f>Table212[[#This Row],[DEMZ]]-Table212[[#This Row],[KnownZ]]</f>
        <v>-1.999999999998181E-2</v>
      </c>
    </row>
    <row r="21" spans="1:23" x14ac:dyDescent="0.25">
      <c r="A21" s="6" t="s">
        <v>66</v>
      </c>
      <c r="B21" s="20">
        <v>282109.46799999999</v>
      </c>
      <c r="C21" s="20">
        <v>4205238.7050000001</v>
      </c>
      <c r="D21" s="20">
        <v>1568.7380000000001</v>
      </c>
      <c r="E21" s="20">
        <v>1568.729</v>
      </c>
      <c r="F21" s="19" t="s">
        <v>77</v>
      </c>
      <c r="G21" s="18">
        <v>-8.9999999999999993E-3</v>
      </c>
      <c r="H21" s="14"/>
      <c r="I21" s="6" t="s">
        <v>66</v>
      </c>
      <c r="J21" s="20">
        <v>282109.46799999999</v>
      </c>
      <c r="K21" s="20">
        <v>4205238.7050000001</v>
      </c>
      <c r="L21" s="20">
        <v>1568.7380000000001</v>
      </c>
      <c r="M21" s="20">
        <v>1568.729</v>
      </c>
      <c r="N21" s="9" t="s">
        <v>77</v>
      </c>
      <c r="O21" s="21">
        <v>-8.9999999999999993E-3</v>
      </c>
      <c r="P21" s="14"/>
      <c r="Q21" s="6" t="s">
        <v>66</v>
      </c>
      <c r="R21" s="9">
        <v>282109.46799999999</v>
      </c>
      <c r="S21" s="9">
        <v>4205238.7050000001</v>
      </c>
      <c r="T21" s="9">
        <v>1568.7380000000001</v>
      </c>
      <c r="U21" s="9">
        <v>1568.722</v>
      </c>
      <c r="V21" s="9" t="s">
        <v>77</v>
      </c>
      <c r="W21" s="20">
        <f>Table212[[#This Row],[DEMZ]]-Table212[[#This Row],[KnownZ]]</f>
        <v>-1.6000000000076398E-2</v>
      </c>
    </row>
    <row r="22" spans="1:23" x14ac:dyDescent="0.25">
      <c r="A22" s="6" t="s">
        <v>67</v>
      </c>
      <c r="B22" s="20">
        <v>282118.29800000001</v>
      </c>
      <c r="C22" s="20">
        <v>4205246.7010000004</v>
      </c>
      <c r="D22" s="20">
        <v>1568.74</v>
      </c>
      <c r="E22" s="20">
        <v>1568.7080000000001</v>
      </c>
      <c r="F22" s="19" t="s">
        <v>77</v>
      </c>
      <c r="G22" s="18">
        <v>-3.2000000000000001E-2</v>
      </c>
      <c r="H22" s="14"/>
      <c r="I22" s="6" t="s">
        <v>67</v>
      </c>
      <c r="J22" s="20">
        <v>282118.29800000001</v>
      </c>
      <c r="K22" s="20">
        <v>4205246.7010000004</v>
      </c>
      <c r="L22" s="20">
        <v>1568.74</v>
      </c>
      <c r="M22" s="20">
        <v>1568.7080000000001</v>
      </c>
      <c r="N22" s="9" t="s">
        <v>77</v>
      </c>
      <c r="O22" s="21">
        <v>-3.2000000000000001E-2</v>
      </c>
      <c r="P22" s="14"/>
      <c r="Q22" s="6" t="s">
        <v>67</v>
      </c>
      <c r="R22" s="9">
        <v>282118.29800000001</v>
      </c>
      <c r="S22" s="9">
        <v>4205246.7010000004</v>
      </c>
      <c r="T22" s="9">
        <v>1568.74</v>
      </c>
      <c r="U22" s="9">
        <v>1568.722</v>
      </c>
      <c r="V22" s="9" t="s">
        <v>77</v>
      </c>
      <c r="W22" s="20">
        <f>Table212[[#This Row],[DEMZ]]-Table212[[#This Row],[KnownZ]]</f>
        <v>-1.8000000000029104E-2</v>
      </c>
    </row>
    <row r="23" spans="1:23" x14ac:dyDescent="0.25">
      <c r="A23" s="6" t="s">
        <v>68</v>
      </c>
      <c r="B23" s="20">
        <v>282126.61900000001</v>
      </c>
      <c r="C23" s="20">
        <v>4205254.8279999997</v>
      </c>
      <c r="D23" s="20">
        <v>1568.6669999999999</v>
      </c>
      <c r="E23" s="20">
        <v>1568.636</v>
      </c>
      <c r="F23" s="19" t="s">
        <v>77</v>
      </c>
      <c r="G23" s="18">
        <v>-3.1E-2</v>
      </c>
      <c r="H23" s="14"/>
      <c r="I23" s="6" t="s">
        <v>68</v>
      </c>
      <c r="J23" s="20">
        <v>282126.61900000001</v>
      </c>
      <c r="K23" s="20">
        <v>4205254.8279999997</v>
      </c>
      <c r="L23" s="20">
        <v>1568.6669999999999</v>
      </c>
      <c r="M23" s="20">
        <v>1568.636</v>
      </c>
      <c r="N23" s="9" t="s">
        <v>77</v>
      </c>
      <c r="O23" s="21">
        <v>-3.1E-2</v>
      </c>
      <c r="P23" s="14"/>
      <c r="Q23" s="6" t="s">
        <v>68</v>
      </c>
      <c r="R23" s="9">
        <v>282126.61900000001</v>
      </c>
      <c r="S23" s="9">
        <v>4205254.8279999997</v>
      </c>
      <c r="T23" s="9">
        <v>1568.6669999999999</v>
      </c>
      <c r="U23" s="9">
        <v>1568.65</v>
      </c>
      <c r="V23" s="9" t="s">
        <v>77</v>
      </c>
      <c r="W23" s="20">
        <f>Table212[[#This Row],[DEMZ]]-Table212[[#This Row],[KnownZ]]</f>
        <v>-1.6999999999825377E-2</v>
      </c>
    </row>
    <row r="24" spans="1:23" x14ac:dyDescent="0.25">
      <c r="A24" s="6" t="s">
        <v>69</v>
      </c>
      <c r="B24" s="20">
        <v>282139.71799999999</v>
      </c>
      <c r="C24" s="20">
        <v>4205268.2889999999</v>
      </c>
      <c r="D24" s="20">
        <v>1568.5319999999999</v>
      </c>
      <c r="E24" s="20">
        <v>1568.49</v>
      </c>
      <c r="F24" s="19" t="s">
        <v>77</v>
      </c>
      <c r="G24" s="18">
        <v>-4.2000000000000003E-2</v>
      </c>
      <c r="H24" s="14"/>
      <c r="I24" s="6" t="s">
        <v>69</v>
      </c>
      <c r="J24" s="20">
        <v>282139.71799999999</v>
      </c>
      <c r="K24" s="20">
        <v>4205268.2889999999</v>
      </c>
      <c r="L24" s="20">
        <v>1568.5319999999999</v>
      </c>
      <c r="M24" s="20">
        <v>1568.49</v>
      </c>
      <c r="N24" s="9" t="s">
        <v>77</v>
      </c>
      <c r="O24" s="21">
        <v>-4.2000000000000003E-2</v>
      </c>
      <c r="P24" s="14"/>
      <c r="Q24" s="6" t="s">
        <v>69</v>
      </c>
      <c r="R24" s="9">
        <v>282139.71799999999</v>
      </c>
      <c r="S24" s="9">
        <v>4205268.2889999999</v>
      </c>
      <c r="T24" s="9">
        <v>1568.5319999999999</v>
      </c>
      <c r="U24" s="9">
        <v>1568.4949999999999</v>
      </c>
      <c r="V24" s="9" t="s">
        <v>77</v>
      </c>
      <c r="W24" s="20">
        <f>Table212[[#This Row],[DEMZ]]-Table212[[#This Row],[KnownZ]]</f>
        <v>-3.7000000000034561E-2</v>
      </c>
    </row>
    <row r="25" spans="1:23" x14ac:dyDescent="0.25">
      <c r="A25" s="6" t="s">
        <v>70</v>
      </c>
      <c r="B25" s="20">
        <v>324622.31099999999</v>
      </c>
      <c r="C25" s="20">
        <v>4211204.91</v>
      </c>
      <c r="D25" s="20">
        <v>1907.7619999999999</v>
      </c>
      <c r="E25" s="20">
        <v>1907.664</v>
      </c>
      <c r="F25" s="19" t="s">
        <v>77</v>
      </c>
      <c r="G25" s="18">
        <v>-9.8000000000000004E-2</v>
      </c>
      <c r="H25" s="14"/>
      <c r="I25" s="6" t="s">
        <v>70</v>
      </c>
      <c r="J25" s="20">
        <v>324622.31099999999</v>
      </c>
      <c r="K25" s="20">
        <v>4211204.91</v>
      </c>
      <c r="L25" s="20">
        <v>1907.7619999999999</v>
      </c>
      <c r="M25" s="20">
        <v>1907.664</v>
      </c>
      <c r="N25" s="9" t="s">
        <v>77</v>
      </c>
      <c r="O25" s="21">
        <v>-9.8000000000000004E-2</v>
      </c>
      <c r="P25" s="14"/>
      <c r="Q25" s="6" t="s">
        <v>70</v>
      </c>
      <c r="R25" s="9">
        <v>324622.31099999999</v>
      </c>
      <c r="S25" s="9">
        <v>4211204.91</v>
      </c>
      <c r="T25" s="9">
        <v>1907.7619999999999</v>
      </c>
      <c r="U25" s="9">
        <v>1907.655</v>
      </c>
      <c r="V25" s="9" t="s">
        <v>77</v>
      </c>
      <c r="W25" s="20">
        <f>Table212[[#This Row],[DEMZ]]-Table212[[#This Row],[KnownZ]]</f>
        <v>-0.1069999999999709</v>
      </c>
    </row>
    <row r="26" spans="1:23" x14ac:dyDescent="0.25">
      <c r="A26" s="6" t="s">
        <v>71</v>
      </c>
      <c r="B26" s="20">
        <v>324622.31300000002</v>
      </c>
      <c r="C26" s="20">
        <v>4211215.0999999996</v>
      </c>
      <c r="D26" s="20">
        <v>1907.787</v>
      </c>
      <c r="E26" s="20">
        <v>1907.7</v>
      </c>
      <c r="F26" s="19" t="s">
        <v>77</v>
      </c>
      <c r="G26" s="18">
        <v>-8.6999999999999994E-2</v>
      </c>
      <c r="H26" s="14"/>
      <c r="I26" s="6" t="s">
        <v>71</v>
      </c>
      <c r="J26" s="20">
        <v>324622.31300000002</v>
      </c>
      <c r="K26" s="20">
        <v>4211215.0999999996</v>
      </c>
      <c r="L26" s="20">
        <v>1907.787</v>
      </c>
      <c r="M26" s="20">
        <v>1907.7</v>
      </c>
      <c r="N26" s="9" t="s">
        <v>77</v>
      </c>
      <c r="O26" s="21">
        <v>-8.6999999999999994E-2</v>
      </c>
      <c r="P26" s="14"/>
      <c r="Q26" s="6" t="s">
        <v>71</v>
      </c>
      <c r="R26" s="9">
        <v>324622.31300000002</v>
      </c>
      <c r="S26" s="9">
        <v>4211215.0999999996</v>
      </c>
      <c r="T26" s="9">
        <v>1907.787</v>
      </c>
      <c r="U26" s="9">
        <v>1907.7</v>
      </c>
      <c r="V26" s="9" t="s">
        <v>77</v>
      </c>
      <c r="W26" s="20">
        <f>Table212[[#This Row],[DEMZ]]-Table212[[#This Row],[KnownZ]]</f>
        <v>-8.6999999999989086E-2</v>
      </c>
    </row>
    <row r="27" spans="1:23" x14ac:dyDescent="0.25">
      <c r="A27" s="6" t="s">
        <v>72</v>
      </c>
      <c r="B27" s="20">
        <v>324622.24300000002</v>
      </c>
      <c r="C27" s="20">
        <v>4211228.6090000002</v>
      </c>
      <c r="D27" s="20">
        <v>1907.808</v>
      </c>
      <c r="E27" s="20">
        <v>1907.7449999999999</v>
      </c>
      <c r="F27" s="19" t="s">
        <v>77</v>
      </c>
      <c r="G27" s="18">
        <v>-6.3E-2</v>
      </c>
      <c r="H27" s="14"/>
      <c r="I27" s="6" t="s">
        <v>72</v>
      </c>
      <c r="J27" s="20">
        <v>324622.24300000002</v>
      </c>
      <c r="K27" s="20">
        <v>4211228.6090000002</v>
      </c>
      <c r="L27" s="20">
        <v>1907.808</v>
      </c>
      <c r="M27" s="20">
        <v>1907.7449999999999</v>
      </c>
      <c r="N27" s="9" t="s">
        <v>77</v>
      </c>
      <c r="O27" s="21">
        <v>-6.3E-2</v>
      </c>
      <c r="P27" s="14"/>
      <c r="Q27" s="6" t="s">
        <v>72</v>
      </c>
      <c r="R27" s="9">
        <v>324622.24300000002</v>
      </c>
      <c r="S27" s="9">
        <v>4211228.6090000002</v>
      </c>
      <c r="T27" s="9">
        <v>1907.808</v>
      </c>
      <c r="U27" s="9">
        <v>1907.7439999999999</v>
      </c>
      <c r="V27" s="9" t="s">
        <v>77</v>
      </c>
      <c r="W27" s="20">
        <f>Table212[[#This Row],[DEMZ]]-Table212[[#This Row],[KnownZ]]</f>
        <v>-6.4000000000078217E-2</v>
      </c>
    </row>
    <row r="28" spans="1:23" x14ac:dyDescent="0.25">
      <c r="A28" s="6" t="s">
        <v>73</v>
      </c>
      <c r="B28" s="20">
        <v>324622.18599999999</v>
      </c>
      <c r="C28" s="20">
        <v>4211239.3509999998</v>
      </c>
      <c r="D28" s="20">
        <v>1907.913</v>
      </c>
      <c r="E28" s="20">
        <v>1907.826</v>
      </c>
      <c r="F28" s="19" t="s">
        <v>77</v>
      </c>
      <c r="G28" s="18">
        <v>-8.6999999999999994E-2</v>
      </c>
      <c r="H28" s="14"/>
      <c r="I28" s="6" t="s">
        <v>73</v>
      </c>
      <c r="J28" s="20">
        <v>324622.18599999999</v>
      </c>
      <c r="K28" s="20">
        <v>4211239.3509999998</v>
      </c>
      <c r="L28" s="20">
        <v>1907.913</v>
      </c>
      <c r="M28" s="20">
        <v>1907.826</v>
      </c>
      <c r="N28" s="9" t="s">
        <v>77</v>
      </c>
      <c r="O28" s="21">
        <v>-8.6999999999999994E-2</v>
      </c>
      <c r="P28" s="14"/>
      <c r="Q28" s="6" t="s">
        <v>73</v>
      </c>
      <c r="R28" s="9">
        <v>324622.18599999999</v>
      </c>
      <c r="S28" s="9">
        <v>4211239.3509999998</v>
      </c>
      <c r="T28" s="9">
        <v>1907.913</v>
      </c>
      <c r="U28" s="9">
        <v>1907.8219999999999</v>
      </c>
      <c r="V28" s="9" t="s">
        <v>77</v>
      </c>
      <c r="W28" s="20">
        <f>Table212[[#This Row],[DEMZ]]-Table212[[#This Row],[KnownZ]]</f>
        <v>-9.1000000000121872E-2</v>
      </c>
    </row>
    <row r="29" spans="1:23" x14ac:dyDescent="0.25">
      <c r="A29" s="6" t="s">
        <v>74</v>
      </c>
      <c r="B29" s="20">
        <v>324622.17800000001</v>
      </c>
      <c r="C29" s="20">
        <v>4211253.8109999998</v>
      </c>
      <c r="D29" s="20">
        <v>1908.0309999999999</v>
      </c>
      <c r="E29" s="20">
        <v>1907.9639999999999</v>
      </c>
      <c r="F29" s="19" t="s">
        <v>77</v>
      </c>
      <c r="G29" s="18">
        <v>-6.7000000000000004E-2</v>
      </c>
      <c r="H29" s="14"/>
      <c r="I29" s="6" t="s">
        <v>74</v>
      </c>
      <c r="J29" s="20">
        <v>324622.17800000001</v>
      </c>
      <c r="K29" s="20">
        <v>4211253.8109999998</v>
      </c>
      <c r="L29" s="20">
        <v>1908.0309999999999</v>
      </c>
      <c r="M29" s="20">
        <v>1907.9639999999999</v>
      </c>
      <c r="N29" s="9" t="s">
        <v>77</v>
      </c>
      <c r="O29" s="21">
        <v>-6.7000000000000004E-2</v>
      </c>
      <c r="P29" s="14"/>
      <c r="Q29" s="6" t="s">
        <v>74</v>
      </c>
      <c r="R29" s="9">
        <v>324622.17800000001</v>
      </c>
      <c r="S29" s="9">
        <v>4211253.8109999998</v>
      </c>
      <c r="T29" s="9">
        <v>1908.0309999999999</v>
      </c>
      <c r="U29" s="9">
        <v>1907.9680000000001</v>
      </c>
      <c r="V29" s="9" t="s">
        <v>77</v>
      </c>
      <c r="W29" s="20">
        <f>Table212[[#This Row],[DEMZ]]-Table212[[#This Row],[KnownZ]]</f>
        <v>-6.299999999987449E-2</v>
      </c>
    </row>
    <row r="30" spans="1:23" x14ac:dyDescent="0.25">
      <c r="A30" s="6" t="s">
        <v>75</v>
      </c>
      <c r="B30" s="20">
        <v>276657.80099999998</v>
      </c>
      <c r="C30" s="20">
        <v>4172661.753</v>
      </c>
      <c r="D30" s="20">
        <v>1621.836</v>
      </c>
      <c r="E30" s="20">
        <v>1621.624</v>
      </c>
      <c r="F30" s="19" t="s">
        <v>77</v>
      </c>
      <c r="G30" s="18">
        <v>-0.21199999999999999</v>
      </c>
      <c r="H30" s="14"/>
      <c r="I30" s="6" t="s">
        <v>75</v>
      </c>
      <c r="J30" s="20">
        <v>276657.80099999998</v>
      </c>
      <c r="K30" s="20">
        <v>4172661.753</v>
      </c>
      <c r="L30" s="20">
        <v>1621.836</v>
      </c>
      <c r="M30" s="20">
        <v>1621.624</v>
      </c>
      <c r="N30" s="9" t="s">
        <v>77</v>
      </c>
      <c r="O30" s="21">
        <v>-0.21199999999999999</v>
      </c>
      <c r="P30" s="14"/>
      <c r="Q30" s="6" t="s">
        <v>75</v>
      </c>
      <c r="R30" s="9">
        <v>276657.80099999998</v>
      </c>
      <c r="S30" s="9">
        <v>4172661.753</v>
      </c>
      <c r="T30" s="9">
        <v>1621.836</v>
      </c>
      <c r="U30" s="9">
        <v>1621.6610000000001</v>
      </c>
      <c r="V30" s="9" t="s">
        <v>77</v>
      </c>
      <c r="W30" s="20">
        <f>Table212[[#This Row],[DEMZ]]-Table212[[#This Row],[KnownZ]]</f>
        <v>-0.17499999999995453</v>
      </c>
    </row>
    <row r="31" spans="1:23" x14ac:dyDescent="0.25">
      <c r="A31" s="33" t="s">
        <v>76</v>
      </c>
      <c r="B31" s="34">
        <v>275201.30099999998</v>
      </c>
      <c r="C31" s="34">
        <v>4171791.577</v>
      </c>
      <c r="D31" s="34">
        <v>1621.11</v>
      </c>
      <c r="E31" s="34">
        <v>1621.057</v>
      </c>
      <c r="F31" s="35" t="s">
        <v>77</v>
      </c>
      <c r="G31" s="35">
        <v>-5.2999999999999999E-2</v>
      </c>
      <c r="I31" s="33" t="s">
        <v>76</v>
      </c>
      <c r="J31" s="36">
        <v>275201.30099999998</v>
      </c>
      <c r="K31" s="36">
        <v>4171791.577</v>
      </c>
      <c r="L31" s="36">
        <v>1621.11</v>
      </c>
      <c r="M31" s="36">
        <v>1621.057</v>
      </c>
      <c r="N31" s="36" t="s">
        <v>77</v>
      </c>
      <c r="O31" s="36">
        <v>-5.2999999999999999E-2</v>
      </c>
      <c r="Q31" s="33" t="s">
        <v>76</v>
      </c>
      <c r="R31" s="36">
        <v>275201.30099999998</v>
      </c>
      <c r="S31" s="36">
        <v>4171791.577</v>
      </c>
      <c r="T31" s="36">
        <v>1621.11</v>
      </c>
      <c r="U31" s="36">
        <v>1621.0630000000001</v>
      </c>
      <c r="V31" s="36" t="s">
        <v>77</v>
      </c>
      <c r="W31" s="36">
        <f>Table212[[#This Row],[DEMZ]]-Table212[[#This Row],[KnownZ]]</f>
        <v>-4.6999999999798092E-2</v>
      </c>
    </row>
    <row r="33" spans="15:15" x14ac:dyDescent="0.25">
      <c r="O33" s="1"/>
    </row>
    <row r="34" spans="15:15" x14ac:dyDescent="0.25">
      <c r="O34" s="1"/>
    </row>
    <row r="35" spans="15:15" x14ac:dyDescent="0.25">
      <c r="O35" s="1"/>
    </row>
    <row r="36" spans="15:15" x14ac:dyDescent="0.25">
      <c r="O36" s="1"/>
    </row>
    <row r="37" spans="15:15" x14ac:dyDescent="0.25">
      <c r="O37" s="1"/>
    </row>
    <row r="38" spans="15:15" x14ac:dyDescent="0.25">
      <c r="O38" s="1"/>
    </row>
    <row r="39" spans="15:15" x14ac:dyDescent="0.25">
      <c r="O39" s="1"/>
    </row>
    <row r="40" spans="15:15" x14ac:dyDescent="0.25">
      <c r="O40" s="1"/>
    </row>
    <row r="41" spans="15:15" x14ac:dyDescent="0.25">
      <c r="O41" s="1"/>
    </row>
    <row r="42" spans="15:15" x14ac:dyDescent="0.25">
      <c r="O42" s="1"/>
    </row>
    <row r="43" spans="15:15" x14ac:dyDescent="0.25">
      <c r="O43" s="1"/>
    </row>
  </sheetData>
  <mergeCells count="3">
    <mergeCell ref="A1:G1"/>
    <mergeCell ref="I1:O1"/>
    <mergeCell ref="Q1:W1"/>
  </mergeCells>
  <pageMargins left="0.7" right="0.7" top="0.75" bottom="0.75" header="0.3" footer="0.3"/>
  <pageSetup orientation="portrait" r:id="rId1"/>
  <tableParts count="3">
    <tablePart r:id="rId2"/>
    <tablePart r:id="rId3"/>
    <tablePart r:id="rId4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9"/>
  <sheetViews>
    <sheetView workbookViewId="0">
      <selection activeCell="A33" sqref="A33"/>
    </sheetView>
  </sheetViews>
  <sheetFormatPr defaultRowHeight="15" x14ac:dyDescent="0.25"/>
  <cols>
    <col min="1" max="1" width="11.28515625" style="32" bestFit="1" customWidth="1"/>
    <col min="2" max="2" width="10.5703125" style="29" bestFit="1" customWidth="1"/>
    <col min="3" max="3" width="11.5703125" style="29" bestFit="1" customWidth="1"/>
    <col min="4" max="4" width="8.85546875" style="29" bestFit="1" customWidth="1"/>
    <col min="5" max="5" width="8.5703125" style="29" bestFit="1" customWidth="1"/>
    <col min="6" max="6" width="11.85546875" style="24" bestFit="1" customWidth="1"/>
    <col min="7" max="7" width="7.28515625" style="29" bestFit="1" customWidth="1"/>
    <col min="8" max="8" width="5.5703125" style="29" bestFit="1" customWidth="1"/>
    <col min="9" max="9" width="2.7109375" style="24" customWidth="1"/>
    <col min="10" max="10" width="11.28515625" style="32" bestFit="1" customWidth="1"/>
    <col min="11" max="11" width="10.5703125" style="24" bestFit="1" customWidth="1"/>
    <col min="12" max="12" width="11.5703125" style="24" bestFit="1" customWidth="1"/>
    <col min="13" max="13" width="8.85546875" style="24" bestFit="1" customWidth="1"/>
    <col min="14" max="14" width="8.5703125" style="24" bestFit="1" customWidth="1"/>
    <col min="15" max="15" width="11.85546875" style="24" bestFit="1" customWidth="1"/>
    <col min="16" max="16" width="7.28515625" style="24" bestFit="1" customWidth="1"/>
    <col min="17" max="17" width="5.5703125" style="24" bestFit="1" customWidth="1"/>
    <col min="18" max="18" width="2.7109375" style="24" customWidth="1"/>
    <col min="19" max="19" width="10.7109375" style="32" bestFit="1" customWidth="1"/>
    <col min="20" max="20" width="10.5703125" style="29" bestFit="1" customWidth="1"/>
    <col min="21" max="21" width="11.5703125" style="29" bestFit="1" customWidth="1"/>
    <col min="22" max="22" width="8.85546875" style="29" bestFit="1" customWidth="1"/>
    <col min="23" max="23" width="8.5703125" style="29" bestFit="1" customWidth="1"/>
    <col min="24" max="24" width="11.85546875" style="24" bestFit="1" customWidth="1"/>
    <col min="25" max="25" width="7.28515625" style="29" bestFit="1" customWidth="1"/>
    <col min="26" max="26" width="2.7109375" style="24" customWidth="1"/>
    <col min="27" max="27" width="18.140625" style="24" bestFit="1" customWidth="1"/>
    <col min="28" max="28" width="8.140625" style="24" bestFit="1" customWidth="1"/>
    <col min="29" max="16384" width="9.140625" style="24"/>
  </cols>
  <sheetData>
    <row r="1" spans="1:28" x14ac:dyDescent="0.25">
      <c r="A1" s="42" t="s">
        <v>13</v>
      </c>
      <c r="B1" s="42"/>
      <c r="C1" s="42"/>
      <c r="D1" s="42"/>
      <c r="E1" s="42"/>
      <c r="F1" s="42"/>
      <c r="G1" s="42"/>
      <c r="H1" s="42"/>
      <c r="I1" s="14"/>
      <c r="J1" s="42" t="s">
        <v>38</v>
      </c>
      <c r="K1" s="42"/>
      <c r="L1" s="42"/>
      <c r="M1" s="42"/>
      <c r="N1" s="42"/>
      <c r="O1" s="42"/>
      <c r="P1" s="42"/>
      <c r="Q1" s="42"/>
      <c r="R1" s="14"/>
      <c r="S1" s="37" t="s">
        <v>109</v>
      </c>
      <c r="T1" s="37"/>
      <c r="U1" s="37"/>
      <c r="V1" s="37"/>
      <c r="W1" s="37"/>
      <c r="X1" s="37"/>
      <c r="Y1" s="38"/>
      <c r="Z1" s="22"/>
      <c r="AA1" s="2" t="s">
        <v>14</v>
      </c>
      <c r="AB1" s="23">
        <f>_xlfn.PERCENTILE.INC(H:H, 0.95)</f>
        <v>0.17664999999999997</v>
      </c>
    </row>
    <row r="2" spans="1:28" x14ac:dyDescent="0.25">
      <c r="A2" s="15" t="s">
        <v>0</v>
      </c>
      <c r="B2" s="16" t="s">
        <v>1</v>
      </c>
      <c r="C2" s="16" t="s">
        <v>2</v>
      </c>
      <c r="D2" s="16" t="s">
        <v>3</v>
      </c>
      <c r="E2" s="16" t="s">
        <v>4</v>
      </c>
      <c r="F2" s="16" t="s">
        <v>5</v>
      </c>
      <c r="G2" s="17" t="s">
        <v>6</v>
      </c>
      <c r="H2" s="16" t="s">
        <v>8</v>
      </c>
      <c r="I2" s="14"/>
      <c r="J2" s="15" t="s">
        <v>0</v>
      </c>
      <c r="K2" s="16" t="s">
        <v>1</v>
      </c>
      <c r="L2" s="16" t="s">
        <v>2</v>
      </c>
      <c r="M2" s="16" t="s">
        <v>3</v>
      </c>
      <c r="N2" s="16" t="s">
        <v>12</v>
      </c>
      <c r="O2" s="16" t="s">
        <v>5</v>
      </c>
      <c r="P2" s="17" t="s">
        <v>6</v>
      </c>
      <c r="Q2" s="16" t="s">
        <v>8</v>
      </c>
      <c r="R2" s="14"/>
      <c r="S2" s="25" t="s">
        <v>0</v>
      </c>
      <c r="T2" s="16" t="s">
        <v>1</v>
      </c>
      <c r="U2" s="16" t="s">
        <v>2</v>
      </c>
      <c r="V2" s="16" t="s">
        <v>3</v>
      </c>
      <c r="W2" s="16" t="s">
        <v>4</v>
      </c>
      <c r="X2" s="26" t="s">
        <v>5</v>
      </c>
      <c r="Y2" s="17" t="s">
        <v>6</v>
      </c>
      <c r="Z2" s="22"/>
    </row>
    <row r="3" spans="1:28" x14ac:dyDescent="0.25">
      <c r="A3" s="6" t="s">
        <v>78</v>
      </c>
      <c r="B3" s="20">
        <v>309047.397</v>
      </c>
      <c r="C3" s="20">
        <v>4191692.719</v>
      </c>
      <c r="D3" s="20">
        <v>1692.883</v>
      </c>
      <c r="E3" s="20">
        <v>1692.9359999999999</v>
      </c>
      <c r="F3" s="9" t="s">
        <v>108</v>
      </c>
      <c r="G3" s="8">
        <v>5.2999999999999999E-2</v>
      </c>
      <c r="H3" s="9">
        <f>ABS(Table3[[#This Row],[DeltaZ]])</f>
        <v>5.2999999999999999E-2</v>
      </c>
      <c r="I3" s="14"/>
      <c r="J3" s="6" t="s">
        <v>78</v>
      </c>
      <c r="K3" s="20">
        <v>309047.397</v>
      </c>
      <c r="L3" s="20">
        <v>4191692.719</v>
      </c>
      <c r="M3" s="20">
        <v>1692.883</v>
      </c>
      <c r="N3" s="20">
        <v>1692.931</v>
      </c>
      <c r="O3" s="9" t="s">
        <v>108</v>
      </c>
      <c r="P3" s="8">
        <f>Table37[[#This Row],[DEMZ]]-Table37[[#This Row],[KnownZ]]</f>
        <v>4.8000000000001819E-2</v>
      </c>
      <c r="Q3" s="9">
        <f>ABS(Table37[[#This Row],[DeltaZ]])</f>
        <v>4.8000000000001819E-2</v>
      </c>
      <c r="R3" s="14"/>
      <c r="S3" s="6" t="s">
        <v>94</v>
      </c>
      <c r="T3" s="20">
        <v>240780.14199999999</v>
      </c>
      <c r="U3" s="20">
        <v>4205949.1869999999</v>
      </c>
      <c r="V3" s="20">
        <v>2023.6849999999999</v>
      </c>
      <c r="W3" s="20">
        <v>2023.8630000000001</v>
      </c>
      <c r="X3" s="9" t="s">
        <v>108</v>
      </c>
      <c r="Y3" s="8">
        <v>0.17799999999999999</v>
      </c>
      <c r="Z3" s="22"/>
    </row>
    <row r="4" spans="1:28" x14ac:dyDescent="0.25">
      <c r="A4" s="6" t="s">
        <v>79</v>
      </c>
      <c r="B4" s="20">
        <v>309050.989</v>
      </c>
      <c r="C4" s="20">
        <v>4191688.142</v>
      </c>
      <c r="D4" s="20">
        <v>1693.0509999999999</v>
      </c>
      <c r="E4" s="20">
        <v>1693.0519999999999</v>
      </c>
      <c r="F4" s="9" t="s">
        <v>108</v>
      </c>
      <c r="G4" s="8">
        <v>1E-3</v>
      </c>
      <c r="H4" s="9">
        <f>ABS(Table3[[#This Row],[DeltaZ]])</f>
        <v>1E-3</v>
      </c>
      <c r="I4" s="14"/>
      <c r="J4" s="6" t="s">
        <v>79</v>
      </c>
      <c r="K4" s="20">
        <v>309050.989</v>
      </c>
      <c r="L4" s="20">
        <v>4191688.142</v>
      </c>
      <c r="M4" s="20">
        <v>1693.0509999999999</v>
      </c>
      <c r="N4" s="20">
        <v>1693.0550000000001</v>
      </c>
      <c r="O4" s="9" t="s">
        <v>108</v>
      </c>
      <c r="P4" s="8">
        <f>Table37[[#This Row],[DEMZ]]-Table37[[#This Row],[KnownZ]]</f>
        <v>4.0000000001327862E-3</v>
      </c>
      <c r="Q4" s="9">
        <f>ABS(Table37[[#This Row],[DeltaZ]])</f>
        <v>4.0000000001327862E-3</v>
      </c>
      <c r="R4" s="14"/>
      <c r="S4" s="6" t="s">
        <v>95</v>
      </c>
      <c r="T4" s="20">
        <v>240791.97500000001</v>
      </c>
      <c r="U4" s="20">
        <v>4205961.0360000003</v>
      </c>
      <c r="V4" s="20">
        <v>2023.454</v>
      </c>
      <c r="W4" s="20">
        <v>2023.644</v>
      </c>
      <c r="X4" s="9" t="s">
        <v>108</v>
      </c>
      <c r="Y4" s="8">
        <v>0.19</v>
      </c>
      <c r="Z4" s="22"/>
    </row>
    <row r="5" spans="1:28" x14ac:dyDescent="0.25">
      <c r="A5" s="6" t="s">
        <v>80</v>
      </c>
      <c r="B5" s="20">
        <v>309054.66800000001</v>
      </c>
      <c r="C5" s="20">
        <v>4191682.105</v>
      </c>
      <c r="D5" s="20">
        <v>1693.229</v>
      </c>
      <c r="E5" s="20">
        <v>1693.27</v>
      </c>
      <c r="F5" s="9" t="s">
        <v>108</v>
      </c>
      <c r="G5" s="8">
        <v>4.1000000000000002E-2</v>
      </c>
      <c r="H5" s="9">
        <f>ABS(Table3[[#This Row],[DeltaZ]])</f>
        <v>4.1000000000000002E-2</v>
      </c>
      <c r="I5" s="14"/>
      <c r="J5" s="6" t="s">
        <v>80</v>
      </c>
      <c r="K5" s="20">
        <v>309054.66800000001</v>
      </c>
      <c r="L5" s="20">
        <v>4191682.105</v>
      </c>
      <c r="M5" s="20">
        <v>1693.229</v>
      </c>
      <c r="N5" s="20">
        <v>1693.241</v>
      </c>
      <c r="O5" s="9" t="s">
        <v>108</v>
      </c>
      <c r="P5" s="8">
        <f>Table37[[#This Row],[DEMZ]]-Table37[[#This Row],[KnownZ]]</f>
        <v>1.1999999999943611E-2</v>
      </c>
      <c r="Q5" s="9">
        <f>ABS(Table37[[#This Row],[DeltaZ]])</f>
        <v>1.1999999999943611E-2</v>
      </c>
      <c r="R5" s="14"/>
      <c r="S5" s="6"/>
      <c r="T5" s="20"/>
      <c r="U5" s="20"/>
      <c r="V5" s="20"/>
      <c r="W5" s="20"/>
      <c r="X5" s="20"/>
      <c r="Y5" s="20"/>
      <c r="Z5" s="22"/>
    </row>
    <row r="6" spans="1:28" x14ac:dyDescent="0.25">
      <c r="A6" s="6" t="s">
        <v>81</v>
      </c>
      <c r="B6" s="20">
        <v>309058.05</v>
      </c>
      <c r="C6" s="20">
        <v>4191675.9010000001</v>
      </c>
      <c r="D6" s="20">
        <v>1693.4259999999999</v>
      </c>
      <c r="E6" s="20">
        <v>1693.395</v>
      </c>
      <c r="F6" s="9" t="s">
        <v>108</v>
      </c>
      <c r="G6" s="8">
        <v>-3.1E-2</v>
      </c>
      <c r="H6" s="9">
        <f>ABS(Table3[[#This Row],[DeltaZ]])</f>
        <v>3.1E-2</v>
      </c>
      <c r="I6" s="14"/>
      <c r="J6" s="6" t="s">
        <v>81</v>
      </c>
      <c r="K6" s="20">
        <v>309058.05</v>
      </c>
      <c r="L6" s="20">
        <v>4191675.9010000001</v>
      </c>
      <c r="M6" s="20">
        <v>1693.4259999999999</v>
      </c>
      <c r="N6" s="20">
        <v>1693.415</v>
      </c>
      <c r="O6" s="9" t="s">
        <v>108</v>
      </c>
      <c r="P6" s="8">
        <f>Table37[[#This Row],[DEMZ]]-Table37[[#This Row],[KnownZ]]</f>
        <v>-1.0999999999967258E-2</v>
      </c>
      <c r="Q6" s="9">
        <f>ABS(Table37[[#This Row],[DeltaZ]])</f>
        <v>1.0999999999967258E-2</v>
      </c>
      <c r="R6" s="14"/>
      <c r="S6" s="6"/>
      <c r="T6" s="20"/>
      <c r="U6" s="20"/>
      <c r="V6" s="20"/>
      <c r="W6" s="20"/>
      <c r="X6" s="20"/>
      <c r="Y6" s="20"/>
      <c r="Z6" s="22"/>
    </row>
    <row r="7" spans="1:28" x14ac:dyDescent="0.25">
      <c r="A7" s="6" t="s">
        <v>82</v>
      </c>
      <c r="B7" s="20">
        <v>309061.79800000001</v>
      </c>
      <c r="C7" s="20">
        <v>4191665.111</v>
      </c>
      <c r="D7" s="20">
        <v>1693.809</v>
      </c>
      <c r="E7" s="20">
        <v>1693.8</v>
      </c>
      <c r="F7" s="9" t="s">
        <v>108</v>
      </c>
      <c r="G7" s="8">
        <v>-8.9999999999999993E-3</v>
      </c>
      <c r="H7" s="9">
        <f>ABS(Table3[[#This Row],[DeltaZ]])</f>
        <v>8.9999999999999993E-3</v>
      </c>
      <c r="I7" s="14"/>
      <c r="J7" s="6" t="s">
        <v>82</v>
      </c>
      <c r="K7" s="20">
        <v>309061.79800000001</v>
      </c>
      <c r="L7" s="20">
        <v>4191665.111</v>
      </c>
      <c r="M7" s="20">
        <v>1693.809</v>
      </c>
      <c r="N7" s="20">
        <v>1693.797</v>
      </c>
      <c r="O7" s="9" t="s">
        <v>108</v>
      </c>
      <c r="P7" s="8">
        <f>Table37[[#This Row],[DEMZ]]-Table37[[#This Row],[KnownZ]]</f>
        <v>-1.1999999999943611E-2</v>
      </c>
      <c r="Q7" s="9">
        <f>ABS(Table37[[#This Row],[DeltaZ]])</f>
        <v>1.1999999999943611E-2</v>
      </c>
      <c r="R7" s="14"/>
      <c r="S7" s="6"/>
      <c r="T7" s="20"/>
      <c r="U7" s="20"/>
      <c r="V7" s="20"/>
      <c r="W7" s="20"/>
      <c r="X7" s="20"/>
      <c r="Y7" s="20"/>
      <c r="Z7" s="22"/>
    </row>
    <row r="8" spans="1:28" x14ac:dyDescent="0.25">
      <c r="A8" s="6" t="s">
        <v>83</v>
      </c>
      <c r="B8" s="20">
        <v>239807.766</v>
      </c>
      <c r="C8" s="20">
        <v>4222054.9979999997</v>
      </c>
      <c r="D8" s="20">
        <v>1979.71</v>
      </c>
      <c r="E8" s="20">
        <v>1979.6990000000001</v>
      </c>
      <c r="F8" s="9" t="s">
        <v>108</v>
      </c>
      <c r="G8" s="8">
        <v>-1.0999999999999999E-2</v>
      </c>
      <c r="H8" s="9">
        <f>ABS(Table3[[#This Row],[DeltaZ]])</f>
        <v>1.0999999999999999E-2</v>
      </c>
      <c r="I8" s="14"/>
      <c r="J8" s="6" t="s">
        <v>83</v>
      </c>
      <c r="K8" s="20">
        <v>239807.766</v>
      </c>
      <c r="L8" s="20">
        <v>4222054.9979999997</v>
      </c>
      <c r="M8" s="20">
        <v>1979.71</v>
      </c>
      <c r="N8" s="20">
        <v>1979.692</v>
      </c>
      <c r="O8" s="9" t="s">
        <v>108</v>
      </c>
      <c r="P8" s="8">
        <f>Table37[[#This Row],[DEMZ]]-Table37[[#This Row],[KnownZ]]</f>
        <v>-1.8000000000029104E-2</v>
      </c>
      <c r="Q8" s="9">
        <f>ABS(Table37[[#This Row],[DeltaZ]])</f>
        <v>1.8000000000029104E-2</v>
      </c>
      <c r="R8" s="14"/>
      <c r="S8" s="6"/>
      <c r="T8" s="20"/>
      <c r="U8" s="20"/>
      <c r="V8" s="20"/>
      <c r="W8" s="20"/>
      <c r="X8" s="20"/>
      <c r="Y8" s="20"/>
      <c r="Z8" s="22"/>
    </row>
    <row r="9" spans="1:28" x14ac:dyDescent="0.25">
      <c r="A9" s="6" t="s">
        <v>84</v>
      </c>
      <c r="B9" s="20">
        <v>239798.35500000001</v>
      </c>
      <c r="C9" s="20">
        <v>4222057.8210000005</v>
      </c>
      <c r="D9" s="20">
        <v>1979.934</v>
      </c>
      <c r="E9" s="20">
        <v>1979.9570000000001</v>
      </c>
      <c r="F9" s="9" t="s">
        <v>108</v>
      </c>
      <c r="G9" s="8">
        <v>2.3E-2</v>
      </c>
      <c r="H9" s="9">
        <f>ABS(Table3[[#This Row],[DeltaZ]])</f>
        <v>2.3E-2</v>
      </c>
      <c r="I9" s="14"/>
      <c r="J9" s="6" t="s">
        <v>84</v>
      </c>
      <c r="K9" s="20">
        <v>239798.35500000001</v>
      </c>
      <c r="L9" s="20">
        <v>4222057.8210000005</v>
      </c>
      <c r="M9" s="20">
        <v>1979.934</v>
      </c>
      <c r="N9" s="20">
        <v>1979.923</v>
      </c>
      <c r="O9" s="9" t="s">
        <v>108</v>
      </c>
      <c r="P9" s="8">
        <f>Table37[[#This Row],[DEMZ]]-Table37[[#This Row],[KnownZ]]</f>
        <v>-1.0999999999967258E-2</v>
      </c>
      <c r="Q9" s="9">
        <f>ABS(Table37[[#This Row],[DeltaZ]])</f>
        <v>1.0999999999967258E-2</v>
      </c>
      <c r="R9" s="14"/>
      <c r="S9" s="6"/>
      <c r="T9" s="20"/>
      <c r="U9" s="20"/>
      <c r="V9" s="20"/>
      <c r="W9" s="20"/>
      <c r="X9" s="20"/>
      <c r="Y9" s="20"/>
      <c r="Z9" s="22"/>
    </row>
    <row r="10" spans="1:28" x14ac:dyDescent="0.25">
      <c r="A10" s="6" t="s">
        <v>85</v>
      </c>
      <c r="B10" s="20">
        <v>239802.88099999999</v>
      </c>
      <c r="C10" s="20">
        <v>4222067.8760000002</v>
      </c>
      <c r="D10" s="20">
        <v>1979.82</v>
      </c>
      <c r="E10" s="20">
        <v>1979.8710000000001</v>
      </c>
      <c r="F10" s="9" t="s">
        <v>108</v>
      </c>
      <c r="G10" s="8">
        <v>5.0999999999999997E-2</v>
      </c>
      <c r="H10" s="9">
        <f>ABS(Table3[[#This Row],[DeltaZ]])</f>
        <v>5.0999999999999997E-2</v>
      </c>
      <c r="I10" s="14"/>
      <c r="J10" s="6" t="s">
        <v>85</v>
      </c>
      <c r="K10" s="20">
        <v>239802.88099999999</v>
      </c>
      <c r="L10" s="20">
        <v>4222067.8760000002</v>
      </c>
      <c r="M10" s="20">
        <v>1979.82</v>
      </c>
      <c r="N10" s="20">
        <v>1979.8510000000001</v>
      </c>
      <c r="O10" s="9" t="s">
        <v>108</v>
      </c>
      <c r="P10" s="8">
        <f>Table37[[#This Row],[DEMZ]]-Table37[[#This Row],[KnownZ]]</f>
        <v>3.1000000000176442E-2</v>
      </c>
      <c r="Q10" s="9">
        <f>ABS(Table37[[#This Row],[DeltaZ]])</f>
        <v>3.1000000000176442E-2</v>
      </c>
      <c r="R10" s="14"/>
      <c r="S10" s="6"/>
      <c r="T10" s="20"/>
      <c r="U10" s="20"/>
      <c r="V10" s="20"/>
      <c r="W10" s="20"/>
      <c r="X10" s="20"/>
      <c r="Y10" s="20"/>
      <c r="Z10" s="22"/>
    </row>
    <row r="11" spans="1:28" x14ac:dyDescent="0.25">
      <c r="A11" s="6" t="s">
        <v>86</v>
      </c>
      <c r="B11" s="20">
        <v>239811.606</v>
      </c>
      <c r="C11" s="20">
        <v>4222063.165</v>
      </c>
      <c r="D11" s="20">
        <v>1979.665</v>
      </c>
      <c r="E11" s="20">
        <v>1979.691</v>
      </c>
      <c r="F11" s="9" t="s">
        <v>108</v>
      </c>
      <c r="G11" s="8">
        <v>2.5999999999999999E-2</v>
      </c>
      <c r="H11" s="9">
        <f>ABS(Table3[[#This Row],[DeltaZ]])</f>
        <v>2.5999999999999999E-2</v>
      </c>
      <c r="I11" s="14"/>
      <c r="J11" s="6" t="s">
        <v>86</v>
      </c>
      <c r="K11" s="20">
        <v>239811.606</v>
      </c>
      <c r="L11" s="20">
        <v>4222063.165</v>
      </c>
      <c r="M11" s="20">
        <v>1979.665</v>
      </c>
      <c r="N11" s="20">
        <v>1979.672</v>
      </c>
      <c r="O11" s="9" t="s">
        <v>108</v>
      </c>
      <c r="P11" s="8">
        <f>Table37[[#This Row],[DEMZ]]-Table37[[#This Row],[KnownZ]]</f>
        <v>7.0000000000618456E-3</v>
      </c>
      <c r="Q11" s="9">
        <f>ABS(Table37[[#This Row],[DeltaZ]])</f>
        <v>7.0000000000618456E-3</v>
      </c>
      <c r="R11" s="14"/>
      <c r="S11" s="6"/>
      <c r="T11" s="20"/>
      <c r="U11" s="20"/>
      <c r="V11" s="20"/>
      <c r="W11" s="20"/>
      <c r="X11" s="20"/>
      <c r="Y11" s="20"/>
      <c r="Z11" s="27"/>
    </row>
    <row r="12" spans="1:28" x14ac:dyDescent="0.25">
      <c r="A12" s="6" t="s">
        <v>87</v>
      </c>
      <c r="B12" s="20">
        <v>239821.93599999999</v>
      </c>
      <c r="C12" s="20">
        <v>4222055.591</v>
      </c>
      <c r="D12" s="20">
        <v>1979.4580000000001</v>
      </c>
      <c r="E12" s="20">
        <v>1979.633</v>
      </c>
      <c r="F12" s="9" t="s">
        <v>108</v>
      </c>
      <c r="G12" s="8">
        <v>0.17499999999999999</v>
      </c>
      <c r="H12" s="9">
        <f>ABS(Table3[[#This Row],[DeltaZ]])</f>
        <v>0.17499999999999999</v>
      </c>
      <c r="I12" s="14"/>
      <c r="J12" s="6" t="s">
        <v>87</v>
      </c>
      <c r="K12" s="20">
        <v>239821.93599999999</v>
      </c>
      <c r="L12" s="20">
        <v>4222055.591</v>
      </c>
      <c r="M12" s="20">
        <v>1979.4580000000001</v>
      </c>
      <c r="N12" s="20">
        <v>1979.5350000000001</v>
      </c>
      <c r="O12" s="9" t="s">
        <v>108</v>
      </c>
      <c r="P12" s="8">
        <f>Table37[[#This Row],[DEMZ]]-Table37[[#This Row],[KnownZ]]</f>
        <v>7.6999999999998181E-2</v>
      </c>
      <c r="Q12" s="9">
        <f>ABS(Table37[[#This Row],[DeltaZ]])</f>
        <v>7.6999999999998181E-2</v>
      </c>
      <c r="R12" s="14"/>
      <c r="S12" s="6"/>
      <c r="T12" s="20"/>
      <c r="U12" s="20"/>
      <c r="V12" s="20"/>
      <c r="W12" s="20"/>
      <c r="X12" s="20"/>
      <c r="Y12" s="20"/>
      <c r="Z12" s="27"/>
    </row>
    <row r="13" spans="1:28" x14ac:dyDescent="0.25">
      <c r="A13" s="6" t="s">
        <v>88</v>
      </c>
      <c r="B13" s="20">
        <v>328448.77399999998</v>
      </c>
      <c r="C13" s="20">
        <v>4224950.1830000002</v>
      </c>
      <c r="D13" s="20">
        <v>1680.4359999999999</v>
      </c>
      <c r="E13" s="20">
        <v>1680.5719999999999</v>
      </c>
      <c r="F13" s="9" t="s">
        <v>108</v>
      </c>
      <c r="G13" s="8">
        <v>0.13600000000000001</v>
      </c>
      <c r="H13" s="9">
        <f>ABS(Table3[[#This Row],[DeltaZ]])</f>
        <v>0.13600000000000001</v>
      </c>
      <c r="I13" s="14"/>
      <c r="J13" s="6" t="s">
        <v>88</v>
      </c>
      <c r="K13" s="20">
        <v>328448.77399999998</v>
      </c>
      <c r="L13" s="20">
        <v>4224950.1830000002</v>
      </c>
      <c r="M13" s="20">
        <v>1680.4359999999999</v>
      </c>
      <c r="N13" s="20">
        <v>1680.4359999999999</v>
      </c>
      <c r="O13" s="9" t="s">
        <v>108</v>
      </c>
      <c r="P13" s="8">
        <f>Table37[[#This Row],[DEMZ]]-Table37[[#This Row],[KnownZ]]</f>
        <v>0</v>
      </c>
      <c r="Q13" s="9">
        <f>ABS(Table37[[#This Row],[DeltaZ]])</f>
        <v>0</v>
      </c>
      <c r="R13" s="14"/>
      <c r="S13" s="6"/>
      <c r="T13" s="20"/>
      <c r="U13" s="20"/>
      <c r="V13" s="20"/>
      <c r="W13" s="20"/>
      <c r="X13" s="20"/>
      <c r="Y13" s="20"/>
      <c r="Z13" s="27"/>
    </row>
    <row r="14" spans="1:28" x14ac:dyDescent="0.25">
      <c r="A14" s="6" t="s">
        <v>89</v>
      </c>
      <c r="B14" s="20">
        <v>328441.96100000001</v>
      </c>
      <c r="C14" s="20">
        <v>4224946.3559999997</v>
      </c>
      <c r="D14" s="20">
        <v>1680.42</v>
      </c>
      <c r="E14" s="20">
        <v>1680.5830000000001</v>
      </c>
      <c r="F14" s="9" t="s">
        <v>108</v>
      </c>
      <c r="G14" s="8">
        <v>0.16300000000000001</v>
      </c>
      <c r="H14" s="9">
        <f>ABS(Table3[[#This Row],[DeltaZ]])</f>
        <v>0.16300000000000001</v>
      </c>
      <c r="I14" s="14"/>
      <c r="J14" s="6" t="s">
        <v>89</v>
      </c>
      <c r="K14" s="20">
        <v>328441.96100000001</v>
      </c>
      <c r="L14" s="20">
        <v>4224946.3559999997</v>
      </c>
      <c r="M14" s="20">
        <v>1680.42</v>
      </c>
      <c r="N14" s="20">
        <v>1680.42</v>
      </c>
      <c r="O14" s="9" t="s">
        <v>108</v>
      </c>
      <c r="P14" s="8">
        <f>Table37[[#This Row],[DEMZ]]-Table37[[#This Row],[KnownZ]]</f>
        <v>0</v>
      </c>
      <c r="Q14" s="9">
        <f>ABS(Table37[[#This Row],[DeltaZ]])</f>
        <v>0</v>
      </c>
      <c r="R14" s="14"/>
      <c r="S14" s="6"/>
      <c r="T14" s="20"/>
      <c r="U14" s="20"/>
      <c r="V14" s="20"/>
      <c r="W14" s="20"/>
      <c r="X14" s="28"/>
      <c r="Y14" s="20"/>
      <c r="Z14" s="27"/>
    </row>
    <row r="15" spans="1:28" x14ac:dyDescent="0.25">
      <c r="A15" s="6" t="s">
        <v>90</v>
      </c>
      <c r="B15" s="20">
        <v>328435.09100000001</v>
      </c>
      <c r="C15" s="20">
        <v>4224952.7860000003</v>
      </c>
      <c r="D15" s="20">
        <v>1680.1130000000001</v>
      </c>
      <c r="E15" s="20">
        <v>1680.249</v>
      </c>
      <c r="F15" s="9" t="s">
        <v>108</v>
      </c>
      <c r="G15" s="8">
        <v>0.13600000000000001</v>
      </c>
      <c r="H15" s="9">
        <f>ABS(Table3[[#This Row],[DeltaZ]])</f>
        <v>0.13600000000000001</v>
      </c>
      <c r="I15" s="14"/>
      <c r="J15" s="6" t="s">
        <v>90</v>
      </c>
      <c r="K15" s="20">
        <v>328435.09100000001</v>
      </c>
      <c r="L15" s="20">
        <v>4224952.7860000003</v>
      </c>
      <c r="M15" s="20">
        <v>1680.1130000000001</v>
      </c>
      <c r="N15" s="20">
        <v>1680.1130000000001</v>
      </c>
      <c r="O15" s="9" t="s">
        <v>108</v>
      </c>
      <c r="P15" s="8">
        <f>Table37[[#This Row],[DEMZ]]-Table37[[#This Row],[KnownZ]]</f>
        <v>0</v>
      </c>
      <c r="Q15" s="9">
        <f>ABS(Table37[[#This Row],[DeltaZ]])</f>
        <v>0</v>
      </c>
      <c r="R15" s="14"/>
      <c r="S15" s="6"/>
      <c r="T15" s="20"/>
      <c r="U15" s="20"/>
      <c r="V15" s="20"/>
      <c r="W15" s="20"/>
      <c r="X15" s="28"/>
      <c r="Y15" s="20"/>
      <c r="Z15" s="27"/>
    </row>
    <row r="16" spans="1:28" x14ac:dyDescent="0.25">
      <c r="A16" s="6" t="s">
        <v>91</v>
      </c>
      <c r="B16" s="20">
        <v>328443.27799999999</v>
      </c>
      <c r="C16" s="20">
        <v>4224961.5219999999</v>
      </c>
      <c r="D16" s="20">
        <v>1679.9190000000001</v>
      </c>
      <c r="E16" s="20">
        <v>1679.9939999999999</v>
      </c>
      <c r="F16" s="9" t="s">
        <v>108</v>
      </c>
      <c r="G16" s="8">
        <v>7.4999999999999997E-2</v>
      </c>
      <c r="H16" s="9">
        <f>ABS(Table3[[#This Row],[DeltaZ]])</f>
        <v>7.4999999999999997E-2</v>
      </c>
      <c r="I16" s="14"/>
      <c r="J16" s="6" t="s">
        <v>91</v>
      </c>
      <c r="K16" s="20">
        <v>328443.27799999999</v>
      </c>
      <c r="L16" s="20">
        <v>4224961.5219999999</v>
      </c>
      <c r="M16" s="20">
        <v>1679.9190000000001</v>
      </c>
      <c r="N16" s="20">
        <v>1679.9190000000001</v>
      </c>
      <c r="O16" s="9" t="s">
        <v>108</v>
      </c>
      <c r="P16" s="8">
        <f>Table37[[#This Row],[DEMZ]]-Table37[[#This Row],[KnownZ]]</f>
        <v>0</v>
      </c>
      <c r="Q16" s="9">
        <f>ABS(Table37[[#This Row],[DeltaZ]])</f>
        <v>0</v>
      </c>
      <c r="R16" s="14"/>
      <c r="S16" s="6"/>
      <c r="T16" s="20"/>
      <c r="U16" s="20"/>
      <c r="V16" s="20"/>
      <c r="W16" s="20"/>
      <c r="X16" s="28"/>
      <c r="Y16" s="20"/>
      <c r="Z16" s="27"/>
    </row>
    <row r="17" spans="1:26" x14ac:dyDescent="0.25">
      <c r="A17" s="6" t="s">
        <v>92</v>
      </c>
      <c r="B17" s="20">
        <v>328450.08500000002</v>
      </c>
      <c r="C17" s="20">
        <v>4224963.4469999997</v>
      </c>
      <c r="D17" s="20">
        <v>1680.021</v>
      </c>
      <c r="E17" s="20">
        <v>1680.08</v>
      </c>
      <c r="F17" s="9" t="s">
        <v>108</v>
      </c>
      <c r="G17" s="8">
        <v>5.8999999999999997E-2</v>
      </c>
      <c r="H17" s="9">
        <f>ABS(Table3[[#This Row],[DeltaZ]])</f>
        <v>5.8999999999999997E-2</v>
      </c>
      <c r="I17" s="14"/>
      <c r="J17" s="6" t="s">
        <v>92</v>
      </c>
      <c r="K17" s="20">
        <v>328450.08500000002</v>
      </c>
      <c r="L17" s="20">
        <v>4224963.4469999997</v>
      </c>
      <c r="M17" s="20">
        <v>1680.021</v>
      </c>
      <c r="N17" s="20">
        <v>1680.021</v>
      </c>
      <c r="O17" s="9" t="s">
        <v>108</v>
      </c>
      <c r="P17" s="8">
        <f>Table37[[#This Row],[DEMZ]]-Table37[[#This Row],[KnownZ]]</f>
        <v>0</v>
      </c>
      <c r="Q17" s="9">
        <f>ABS(Table37[[#This Row],[DeltaZ]])</f>
        <v>0</v>
      </c>
      <c r="R17" s="14"/>
      <c r="S17" s="6"/>
      <c r="T17" s="20"/>
      <c r="U17" s="20"/>
      <c r="V17" s="20"/>
      <c r="W17" s="20"/>
      <c r="X17" s="20"/>
      <c r="Y17" s="20"/>
      <c r="Z17" s="27"/>
    </row>
    <row r="18" spans="1:26" x14ac:dyDescent="0.25">
      <c r="A18" s="6" t="s">
        <v>93</v>
      </c>
      <c r="B18" s="20">
        <v>240773.56400000001</v>
      </c>
      <c r="C18" s="20">
        <v>4205952.0590000004</v>
      </c>
      <c r="D18" s="20">
        <v>2023.991</v>
      </c>
      <c r="E18" s="20">
        <v>2024.056</v>
      </c>
      <c r="F18" s="9" t="s">
        <v>108</v>
      </c>
      <c r="G18" s="8">
        <v>6.5000000000000002E-2</v>
      </c>
      <c r="H18" s="9">
        <f>ABS(Table3[[#This Row],[DeltaZ]])</f>
        <v>6.5000000000000002E-2</v>
      </c>
      <c r="I18" s="14"/>
      <c r="J18" s="6" t="s">
        <v>93</v>
      </c>
      <c r="K18" s="20">
        <v>240773.56400000001</v>
      </c>
      <c r="L18" s="20">
        <v>4205952.0590000004</v>
      </c>
      <c r="M18" s="20">
        <v>2023.991</v>
      </c>
      <c r="N18" s="20">
        <v>2024.0519999999999</v>
      </c>
      <c r="O18" s="9" t="s">
        <v>108</v>
      </c>
      <c r="P18" s="8">
        <f>Table37[[#This Row],[DEMZ]]-Table37[[#This Row],[KnownZ]]</f>
        <v>6.0999999999921783E-2</v>
      </c>
      <c r="Q18" s="9">
        <f>ABS(Table37[[#This Row],[DeltaZ]])</f>
        <v>6.0999999999921783E-2</v>
      </c>
      <c r="R18" s="14"/>
      <c r="S18" s="6"/>
      <c r="T18" s="20"/>
      <c r="U18" s="20"/>
      <c r="V18" s="20"/>
      <c r="W18" s="20"/>
      <c r="X18" s="20"/>
      <c r="Y18" s="20"/>
      <c r="Z18" s="27"/>
    </row>
    <row r="19" spans="1:26" x14ac:dyDescent="0.25">
      <c r="A19" s="6" t="s">
        <v>94</v>
      </c>
      <c r="B19" s="20">
        <v>240780.14199999999</v>
      </c>
      <c r="C19" s="20">
        <v>4205949.1869999999</v>
      </c>
      <c r="D19" s="20">
        <v>2023.6849999999999</v>
      </c>
      <c r="E19" s="20">
        <v>2023.8630000000001</v>
      </c>
      <c r="F19" s="9" t="s">
        <v>108</v>
      </c>
      <c r="G19" s="8">
        <v>0.17799999999999999</v>
      </c>
      <c r="H19" s="9">
        <f>ABS(Table3[[#This Row],[DeltaZ]])</f>
        <v>0.17799999999999999</v>
      </c>
      <c r="I19" s="14"/>
      <c r="J19" s="6" t="s">
        <v>94</v>
      </c>
      <c r="K19" s="20">
        <v>240780.14199999999</v>
      </c>
      <c r="L19" s="20">
        <v>4205949.1869999999</v>
      </c>
      <c r="M19" s="20">
        <v>2023.6849999999999</v>
      </c>
      <c r="N19" s="20">
        <v>2023.7860000000001</v>
      </c>
      <c r="O19" s="9" t="s">
        <v>108</v>
      </c>
      <c r="P19" s="8">
        <f>Table37[[#This Row],[DEMZ]]-Table37[[#This Row],[KnownZ]]</f>
        <v>0.10100000000011278</v>
      </c>
      <c r="Q19" s="9">
        <f>ABS(Table37[[#This Row],[DeltaZ]])</f>
        <v>0.10100000000011278</v>
      </c>
      <c r="R19" s="14"/>
      <c r="S19" s="6"/>
      <c r="T19" s="20"/>
      <c r="U19" s="20"/>
      <c r="V19" s="20"/>
      <c r="W19" s="20"/>
      <c r="X19" s="20"/>
      <c r="Y19" s="20"/>
      <c r="Z19" s="27"/>
    </row>
    <row r="20" spans="1:26" x14ac:dyDescent="0.25">
      <c r="A20" s="6" t="s">
        <v>95</v>
      </c>
      <c r="B20" s="20">
        <v>240791.97500000001</v>
      </c>
      <c r="C20" s="20">
        <v>4205961.0360000003</v>
      </c>
      <c r="D20" s="20">
        <v>2023.454</v>
      </c>
      <c r="E20" s="20">
        <v>2023.644</v>
      </c>
      <c r="F20" s="9" t="s">
        <v>108</v>
      </c>
      <c r="G20" s="8">
        <v>0.19</v>
      </c>
      <c r="H20" s="9">
        <f>ABS(Table3[[#This Row],[DeltaZ]])</f>
        <v>0.19</v>
      </c>
      <c r="I20" s="14"/>
      <c r="J20" s="6" t="s">
        <v>95</v>
      </c>
      <c r="K20" s="20">
        <v>240791.97500000001</v>
      </c>
      <c r="L20" s="20">
        <v>4205961.0360000003</v>
      </c>
      <c r="M20" s="20">
        <v>2023.454</v>
      </c>
      <c r="N20" s="20">
        <v>2023.56</v>
      </c>
      <c r="O20" s="9" t="s">
        <v>108</v>
      </c>
      <c r="P20" s="8">
        <f>Table37[[#This Row],[DEMZ]]-Table37[[#This Row],[KnownZ]]</f>
        <v>0.10599999999999454</v>
      </c>
      <c r="Q20" s="9">
        <f>ABS(Table37[[#This Row],[DeltaZ]])</f>
        <v>0.10599999999999454</v>
      </c>
      <c r="R20" s="14"/>
      <c r="S20" s="6"/>
      <c r="T20" s="20"/>
      <c r="U20" s="20"/>
      <c r="V20" s="20"/>
      <c r="W20" s="20"/>
      <c r="X20" s="28"/>
      <c r="Y20" s="20"/>
      <c r="Z20" s="27"/>
    </row>
    <row r="21" spans="1:26" x14ac:dyDescent="0.25">
      <c r="A21" s="6" t="s">
        <v>96</v>
      </c>
      <c r="B21" s="20">
        <v>240791.33</v>
      </c>
      <c r="C21" s="20">
        <v>4205975.2110000001</v>
      </c>
      <c r="D21" s="20">
        <v>2023.6420000000001</v>
      </c>
      <c r="E21" s="20">
        <v>2023.7180000000001</v>
      </c>
      <c r="F21" s="9" t="s">
        <v>108</v>
      </c>
      <c r="G21" s="8">
        <v>7.5999999999999998E-2</v>
      </c>
      <c r="H21" s="9">
        <f>ABS(Table3[[#This Row],[DeltaZ]])</f>
        <v>7.5999999999999998E-2</v>
      </c>
      <c r="I21" s="14"/>
      <c r="J21" s="6" t="s">
        <v>96</v>
      </c>
      <c r="K21" s="20">
        <v>240791.33</v>
      </c>
      <c r="L21" s="20">
        <v>4205975.2110000001</v>
      </c>
      <c r="M21" s="20">
        <v>2023.6420000000001</v>
      </c>
      <c r="N21" s="20">
        <v>2023.6679999999999</v>
      </c>
      <c r="O21" s="9" t="s">
        <v>108</v>
      </c>
      <c r="P21" s="8">
        <f>Table37[[#This Row],[DEMZ]]-Table37[[#This Row],[KnownZ]]</f>
        <v>2.5999999999839929E-2</v>
      </c>
      <c r="Q21" s="9">
        <f>ABS(Table37[[#This Row],[DeltaZ]])</f>
        <v>2.5999999999839929E-2</v>
      </c>
      <c r="R21" s="14"/>
      <c r="S21" s="6"/>
      <c r="T21" s="20"/>
      <c r="U21" s="20"/>
      <c r="V21" s="20"/>
      <c r="W21" s="20"/>
      <c r="X21" s="20"/>
      <c r="Y21" s="20"/>
      <c r="Z21" s="27"/>
    </row>
    <row r="22" spans="1:26" x14ac:dyDescent="0.25">
      <c r="A22" s="6" t="s">
        <v>97</v>
      </c>
      <c r="B22" s="20">
        <v>240775.421</v>
      </c>
      <c r="C22" s="20">
        <v>4205973.8830000004</v>
      </c>
      <c r="D22" s="20">
        <v>2024.127</v>
      </c>
      <c r="E22" s="20">
        <v>2024.1610000000001</v>
      </c>
      <c r="F22" s="9" t="s">
        <v>108</v>
      </c>
      <c r="G22" s="8">
        <v>3.4000000000000002E-2</v>
      </c>
      <c r="H22" s="9">
        <f>ABS(Table3[[#This Row],[DeltaZ]])</f>
        <v>3.4000000000000002E-2</v>
      </c>
      <c r="I22" s="14"/>
      <c r="J22" s="6" t="s">
        <v>97</v>
      </c>
      <c r="K22" s="20">
        <v>240775.421</v>
      </c>
      <c r="L22" s="20">
        <v>4205973.8830000004</v>
      </c>
      <c r="M22" s="20">
        <v>2024.127</v>
      </c>
      <c r="N22" s="20">
        <v>2024.13</v>
      </c>
      <c r="O22" s="9" t="s">
        <v>108</v>
      </c>
      <c r="P22" s="8">
        <f>Table37[[#This Row],[DEMZ]]-Table37[[#This Row],[KnownZ]]</f>
        <v>3.0000000001564331E-3</v>
      </c>
      <c r="Q22" s="9">
        <f>ABS(Table37[[#This Row],[DeltaZ]])</f>
        <v>3.0000000001564331E-3</v>
      </c>
      <c r="R22" s="14"/>
      <c r="S22" s="6"/>
      <c r="T22" s="20"/>
      <c r="U22" s="20"/>
      <c r="V22" s="20"/>
      <c r="W22" s="20"/>
      <c r="X22" s="20"/>
      <c r="Y22" s="20"/>
      <c r="Z22" s="27"/>
    </row>
    <row r="23" spans="1:26" x14ac:dyDescent="0.25">
      <c r="A23" s="6" t="s">
        <v>98</v>
      </c>
      <c r="B23" s="9">
        <v>309047.38</v>
      </c>
      <c r="C23" s="9">
        <v>4191692.71</v>
      </c>
      <c r="D23" s="9">
        <v>1692.89</v>
      </c>
      <c r="E23" s="9">
        <v>1692.9369999999999</v>
      </c>
      <c r="F23" s="9" t="s">
        <v>108</v>
      </c>
      <c r="G23" s="9">
        <v>4.7E-2</v>
      </c>
      <c r="H23" s="9">
        <f>ABS(Table3[[#This Row],[DeltaZ]])</f>
        <v>4.7E-2</v>
      </c>
      <c r="I23" s="14"/>
      <c r="J23" s="6" t="s">
        <v>98</v>
      </c>
      <c r="K23" s="9">
        <v>309047.38</v>
      </c>
      <c r="L23" s="9">
        <v>4191692.71</v>
      </c>
      <c r="M23" s="9">
        <v>1692.89</v>
      </c>
      <c r="N23" s="9">
        <v>1692.931</v>
      </c>
      <c r="O23" s="9" t="s">
        <v>108</v>
      </c>
      <c r="P23" s="9">
        <f>Table37[[#This Row],[DEMZ]]-Table37[[#This Row],[KnownZ]]</f>
        <v>4.0999999999939973E-2</v>
      </c>
      <c r="Q23" s="9">
        <f>ABS(Table37[[#This Row],[DeltaZ]])</f>
        <v>4.0999999999939973E-2</v>
      </c>
      <c r="R23" s="14"/>
      <c r="S23" s="6"/>
      <c r="T23" s="20"/>
      <c r="U23" s="20"/>
      <c r="V23" s="20"/>
      <c r="W23" s="20"/>
      <c r="X23" s="20"/>
      <c r="Y23" s="20"/>
      <c r="Z23" s="27"/>
    </row>
    <row r="24" spans="1:26" x14ac:dyDescent="0.25">
      <c r="A24" s="6" t="s">
        <v>99</v>
      </c>
      <c r="B24" s="9">
        <v>309050.98</v>
      </c>
      <c r="C24" s="9">
        <v>4191688.1179999998</v>
      </c>
      <c r="D24" s="9">
        <v>1693.0429999999999</v>
      </c>
      <c r="E24" s="9">
        <v>1693.0540000000001</v>
      </c>
      <c r="F24" s="9" t="s">
        <v>108</v>
      </c>
      <c r="G24" s="9">
        <v>1.0999999999999999E-2</v>
      </c>
      <c r="H24" s="9">
        <f>ABS(Table3[[#This Row],[DeltaZ]])</f>
        <v>1.0999999999999999E-2</v>
      </c>
      <c r="I24" s="14"/>
      <c r="J24" s="6" t="s">
        <v>99</v>
      </c>
      <c r="K24" s="9">
        <v>309050.98</v>
      </c>
      <c r="L24" s="9">
        <v>4191688.1179999998</v>
      </c>
      <c r="M24" s="9">
        <v>1693.0429999999999</v>
      </c>
      <c r="N24" s="9">
        <v>1693.056</v>
      </c>
      <c r="O24" s="9" t="s">
        <v>108</v>
      </c>
      <c r="P24" s="9">
        <f>Table37[[#This Row],[DEMZ]]-Table37[[#This Row],[KnownZ]]</f>
        <v>1.3000000000147338E-2</v>
      </c>
      <c r="Q24" s="9">
        <f>ABS(Table37[[#This Row],[DeltaZ]])</f>
        <v>1.3000000000147338E-2</v>
      </c>
      <c r="R24" s="14"/>
      <c r="S24" s="6"/>
      <c r="T24" s="20"/>
      <c r="U24" s="20"/>
      <c r="V24" s="20"/>
      <c r="W24" s="20"/>
      <c r="X24" s="20"/>
      <c r="Y24" s="20"/>
      <c r="Z24" s="14"/>
    </row>
    <row r="25" spans="1:26" x14ac:dyDescent="0.25">
      <c r="A25" s="6" t="s">
        <v>100</v>
      </c>
      <c r="B25" s="9">
        <v>309054.66200000001</v>
      </c>
      <c r="C25" s="9">
        <v>4191682.0950000002</v>
      </c>
      <c r="D25" s="9">
        <v>1693.2539999999999</v>
      </c>
      <c r="E25" s="9">
        <v>1693.2719999999999</v>
      </c>
      <c r="F25" s="9" t="s">
        <v>108</v>
      </c>
      <c r="G25" s="9">
        <v>1.7999999999999999E-2</v>
      </c>
      <c r="H25" s="9">
        <f>ABS(Table3[[#This Row],[DeltaZ]])</f>
        <v>1.7999999999999999E-2</v>
      </c>
      <c r="I25" s="14"/>
      <c r="J25" s="6" t="s">
        <v>100</v>
      </c>
      <c r="K25" s="9">
        <v>309054.66200000001</v>
      </c>
      <c r="L25" s="9">
        <v>4191682.0950000002</v>
      </c>
      <c r="M25" s="9">
        <v>1693.2539999999999</v>
      </c>
      <c r="N25" s="9">
        <v>1693.242</v>
      </c>
      <c r="O25" s="9" t="s">
        <v>108</v>
      </c>
      <c r="P25" s="9">
        <f>Table37[[#This Row],[DEMZ]]-Table37[[#This Row],[KnownZ]]</f>
        <v>-1.1999999999943611E-2</v>
      </c>
      <c r="Q25" s="9">
        <f>ABS(Table37[[#This Row],[DeltaZ]])</f>
        <v>1.1999999999943611E-2</v>
      </c>
      <c r="R25" s="14"/>
      <c r="S25" s="6"/>
      <c r="T25" s="20"/>
      <c r="U25" s="20"/>
      <c r="V25" s="20"/>
      <c r="W25" s="20"/>
      <c r="X25" s="20"/>
      <c r="Y25" s="20"/>
      <c r="Z25" s="14"/>
    </row>
    <row r="26" spans="1:26" x14ac:dyDescent="0.25">
      <c r="A26" s="6" t="s">
        <v>101</v>
      </c>
      <c r="B26" s="9">
        <v>309058.05300000001</v>
      </c>
      <c r="C26" s="9">
        <v>4191675.892</v>
      </c>
      <c r="D26" s="9">
        <v>1693.46</v>
      </c>
      <c r="E26" s="9">
        <v>1693.394</v>
      </c>
      <c r="F26" s="9" t="s">
        <v>108</v>
      </c>
      <c r="G26" s="9">
        <v>-6.6000000000000003E-2</v>
      </c>
      <c r="H26" s="9">
        <f>ABS(Table3[[#This Row],[DeltaZ]])</f>
        <v>6.6000000000000003E-2</v>
      </c>
      <c r="I26" s="14"/>
      <c r="J26" s="6" t="s">
        <v>101</v>
      </c>
      <c r="K26" s="9">
        <v>309058.05300000001</v>
      </c>
      <c r="L26" s="9">
        <v>4191675.892</v>
      </c>
      <c r="M26" s="9">
        <v>1693.46</v>
      </c>
      <c r="N26" s="9">
        <v>1693.415</v>
      </c>
      <c r="O26" s="9" t="s">
        <v>108</v>
      </c>
      <c r="P26" s="9">
        <f>Table37[[#This Row],[DEMZ]]-Table37[[#This Row],[KnownZ]]</f>
        <v>-4.500000000007276E-2</v>
      </c>
      <c r="Q26" s="9">
        <f>ABS(Table37[[#This Row],[DeltaZ]])</f>
        <v>4.500000000007276E-2</v>
      </c>
      <c r="R26" s="14"/>
      <c r="S26" s="6"/>
      <c r="T26" s="20"/>
      <c r="U26" s="20"/>
      <c r="V26" s="20"/>
      <c r="W26" s="20"/>
      <c r="X26" s="20"/>
      <c r="Y26" s="20"/>
      <c r="Z26" s="14"/>
    </row>
    <row r="27" spans="1:26" x14ac:dyDescent="0.25">
      <c r="A27" s="6" t="s">
        <v>102</v>
      </c>
      <c r="B27" s="9">
        <v>309061.80200000003</v>
      </c>
      <c r="C27" s="9">
        <v>4191665.1060000001</v>
      </c>
      <c r="D27" s="9">
        <v>1693.84</v>
      </c>
      <c r="E27" s="9">
        <v>1693.8</v>
      </c>
      <c r="F27" s="9" t="s">
        <v>108</v>
      </c>
      <c r="G27" s="9">
        <v>-0.04</v>
      </c>
      <c r="H27" s="9">
        <f>ABS(Table3[[#This Row],[DeltaZ]])</f>
        <v>0.04</v>
      </c>
      <c r="I27" s="14"/>
      <c r="J27" s="6" t="s">
        <v>102</v>
      </c>
      <c r="K27" s="9">
        <v>309061.80200000003</v>
      </c>
      <c r="L27" s="9">
        <v>4191665.1060000001</v>
      </c>
      <c r="M27" s="9">
        <v>1693.84</v>
      </c>
      <c r="N27" s="9">
        <v>1693.797</v>
      </c>
      <c r="O27" s="9" t="s">
        <v>108</v>
      </c>
      <c r="P27" s="9">
        <f>Table37[[#This Row],[DEMZ]]-Table37[[#This Row],[KnownZ]]</f>
        <v>-4.299999999989268E-2</v>
      </c>
      <c r="Q27" s="9">
        <f>ABS(Table37[[#This Row],[DeltaZ]])</f>
        <v>4.299999999989268E-2</v>
      </c>
      <c r="R27" s="14"/>
      <c r="S27" s="6"/>
      <c r="T27" s="20"/>
      <c r="U27" s="20"/>
      <c r="V27" s="20"/>
      <c r="W27" s="20"/>
      <c r="X27" s="20"/>
      <c r="Y27" s="20"/>
      <c r="Z27" s="14"/>
    </row>
    <row r="28" spans="1:26" x14ac:dyDescent="0.25">
      <c r="A28" s="6" t="s">
        <v>103</v>
      </c>
      <c r="B28" s="9">
        <v>324639.25799999997</v>
      </c>
      <c r="C28" s="9">
        <v>4211225.5350000001</v>
      </c>
      <c r="D28" s="9">
        <v>1906.4760000000001</v>
      </c>
      <c r="E28" s="9">
        <v>1906.529</v>
      </c>
      <c r="F28" s="9" t="s">
        <v>108</v>
      </c>
      <c r="G28" s="9">
        <v>5.2999999999999999E-2</v>
      </c>
      <c r="H28" s="9">
        <f>ABS(Table3[[#This Row],[DeltaZ]])</f>
        <v>5.2999999999999999E-2</v>
      </c>
      <c r="I28" s="14"/>
      <c r="J28" s="6" t="s">
        <v>103</v>
      </c>
      <c r="K28" s="9">
        <v>324639.25799999997</v>
      </c>
      <c r="L28" s="9">
        <v>4211225.5350000001</v>
      </c>
      <c r="M28" s="9">
        <v>1906.4760000000001</v>
      </c>
      <c r="N28" s="9">
        <v>1906.5150000000001</v>
      </c>
      <c r="O28" s="9" t="s">
        <v>108</v>
      </c>
      <c r="P28" s="9">
        <f>Table37[[#This Row],[DEMZ]]-Table37[[#This Row],[KnownZ]]</f>
        <v>3.8999999999987267E-2</v>
      </c>
      <c r="Q28" s="9">
        <f>ABS(Table37[[#This Row],[DeltaZ]])</f>
        <v>3.8999999999987267E-2</v>
      </c>
      <c r="R28" s="14"/>
      <c r="S28" s="6"/>
      <c r="T28" s="20"/>
      <c r="U28" s="20"/>
      <c r="V28" s="20"/>
      <c r="W28" s="20"/>
      <c r="X28" s="20"/>
      <c r="Y28" s="20"/>
      <c r="Z28" s="14"/>
    </row>
    <row r="29" spans="1:26" x14ac:dyDescent="0.25">
      <c r="A29" s="6" t="s">
        <v>104</v>
      </c>
      <c r="B29" s="9">
        <v>324645.61599999998</v>
      </c>
      <c r="C29" s="9">
        <v>4211230.46</v>
      </c>
      <c r="D29" s="9">
        <v>1906.2360000000001</v>
      </c>
      <c r="E29" s="9">
        <v>1906.3879999999999</v>
      </c>
      <c r="F29" s="9" t="s">
        <v>108</v>
      </c>
      <c r="G29" s="9">
        <v>0.152</v>
      </c>
      <c r="H29" s="9">
        <f>ABS(Table3[[#This Row],[DeltaZ]])</f>
        <v>0.152</v>
      </c>
      <c r="I29" s="14"/>
      <c r="J29" s="6" t="s">
        <v>104</v>
      </c>
      <c r="K29" s="9">
        <v>324645.61599999998</v>
      </c>
      <c r="L29" s="9">
        <v>4211230.46</v>
      </c>
      <c r="M29" s="9">
        <v>1906.2360000000001</v>
      </c>
      <c r="N29" s="9">
        <v>1906.365</v>
      </c>
      <c r="O29" s="9" t="s">
        <v>108</v>
      </c>
      <c r="P29" s="9">
        <f>Table37[[#This Row],[DEMZ]]-Table37[[#This Row],[KnownZ]]</f>
        <v>0.12899999999990541</v>
      </c>
      <c r="Q29" s="9">
        <f>ABS(Table37[[#This Row],[DeltaZ]])</f>
        <v>0.12899999999990541</v>
      </c>
      <c r="R29" s="14"/>
      <c r="S29" s="6"/>
      <c r="T29" s="20"/>
      <c r="U29" s="20"/>
      <c r="V29" s="20"/>
      <c r="W29" s="20"/>
      <c r="X29" s="20"/>
      <c r="Y29" s="20"/>
      <c r="Z29" s="14"/>
    </row>
    <row r="30" spans="1:26" x14ac:dyDescent="0.25">
      <c r="A30" s="6" t="s">
        <v>105</v>
      </c>
      <c r="B30" s="9">
        <v>324651.17200000002</v>
      </c>
      <c r="C30" s="9">
        <v>4211231.5049999999</v>
      </c>
      <c r="D30" s="9">
        <v>1906.077</v>
      </c>
      <c r="E30" s="9">
        <v>1906.14</v>
      </c>
      <c r="F30" s="9" t="s">
        <v>108</v>
      </c>
      <c r="G30" s="9">
        <v>6.3E-2</v>
      </c>
      <c r="H30" s="9">
        <f>ABS(Table3[[#This Row],[DeltaZ]])</f>
        <v>6.3E-2</v>
      </c>
      <c r="I30" s="14"/>
      <c r="J30" s="6" t="s">
        <v>105</v>
      </c>
      <c r="K30" s="9">
        <v>324651.17200000002</v>
      </c>
      <c r="L30" s="9">
        <v>4211231.5049999999</v>
      </c>
      <c r="M30" s="9">
        <v>1906.077</v>
      </c>
      <c r="N30" s="9">
        <v>1906.1420000000001</v>
      </c>
      <c r="O30" s="9" t="s">
        <v>108</v>
      </c>
      <c r="P30" s="9">
        <f>Table37[[#This Row],[DEMZ]]-Table37[[#This Row],[KnownZ]]</f>
        <v>6.500000000005457E-2</v>
      </c>
      <c r="Q30" s="9">
        <f>ABS(Table37[[#This Row],[DeltaZ]])</f>
        <v>6.500000000005457E-2</v>
      </c>
      <c r="R30" s="14"/>
      <c r="S30" s="6"/>
      <c r="T30" s="20"/>
      <c r="U30" s="20"/>
      <c r="V30" s="20"/>
      <c r="W30" s="20"/>
      <c r="X30" s="20"/>
      <c r="Y30" s="20"/>
      <c r="Z30" s="14"/>
    </row>
    <row r="31" spans="1:26" x14ac:dyDescent="0.25">
      <c r="A31" s="6" t="s">
        <v>106</v>
      </c>
      <c r="B31" s="9">
        <v>324655.77600000001</v>
      </c>
      <c r="C31" s="9">
        <v>4211219.2300000004</v>
      </c>
      <c r="D31" s="9">
        <v>1906.06</v>
      </c>
      <c r="E31" s="9">
        <v>1906.08</v>
      </c>
      <c r="F31" s="9" t="s">
        <v>108</v>
      </c>
      <c r="G31" s="9">
        <v>0.02</v>
      </c>
      <c r="H31" s="9">
        <f>ABS(Table3[[#This Row],[DeltaZ]])</f>
        <v>0.02</v>
      </c>
      <c r="I31" s="14"/>
      <c r="J31" s="6" t="s">
        <v>106</v>
      </c>
      <c r="K31" s="9">
        <v>324655.77600000001</v>
      </c>
      <c r="L31" s="9">
        <v>4211219.2300000004</v>
      </c>
      <c r="M31" s="9">
        <v>1906.06</v>
      </c>
      <c r="N31" s="9">
        <v>1906.056</v>
      </c>
      <c r="O31" s="9" t="s">
        <v>108</v>
      </c>
      <c r="P31" s="9">
        <f>Table37[[#This Row],[DEMZ]]-Table37[[#This Row],[KnownZ]]</f>
        <v>-3.9999999999054126E-3</v>
      </c>
      <c r="Q31" s="9">
        <f>ABS(Table37[[#This Row],[DeltaZ]])</f>
        <v>3.9999999999054126E-3</v>
      </c>
      <c r="R31" s="14"/>
      <c r="S31" s="6"/>
      <c r="T31" s="20"/>
      <c r="U31" s="20"/>
      <c r="V31" s="20"/>
      <c r="W31" s="20"/>
      <c r="X31" s="20"/>
      <c r="Y31" s="20"/>
      <c r="Z31" s="14"/>
    </row>
    <row r="32" spans="1:26" x14ac:dyDescent="0.25">
      <c r="A32" s="6" t="s">
        <v>107</v>
      </c>
      <c r="B32" s="9">
        <v>324650.79100000003</v>
      </c>
      <c r="C32" s="9">
        <v>4211216.3090000004</v>
      </c>
      <c r="D32" s="9">
        <v>1906.028</v>
      </c>
      <c r="E32" s="9">
        <v>1906.056</v>
      </c>
      <c r="F32" s="9" t="s">
        <v>108</v>
      </c>
      <c r="G32" s="9">
        <v>2.8000000000000001E-2</v>
      </c>
      <c r="H32" s="9">
        <f>ABS(Table3[[#This Row],[DeltaZ]])</f>
        <v>2.8000000000000001E-2</v>
      </c>
      <c r="I32" s="14"/>
      <c r="J32" s="6" t="s">
        <v>107</v>
      </c>
      <c r="K32" s="9">
        <v>324650.79100000003</v>
      </c>
      <c r="L32" s="9">
        <v>4211216.3090000004</v>
      </c>
      <c r="M32" s="9">
        <v>1906.028</v>
      </c>
      <c r="N32" s="9">
        <v>1906.0609999999999</v>
      </c>
      <c r="O32" s="9" t="s">
        <v>108</v>
      </c>
      <c r="P32" s="9">
        <f>Table37[[#This Row],[DEMZ]]-Table37[[#This Row],[KnownZ]]</f>
        <v>3.2999999999901775E-2</v>
      </c>
      <c r="Q32" s="9">
        <f>ABS(Table37[[#This Row],[DeltaZ]])</f>
        <v>3.2999999999901775E-2</v>
      </c>
      <c r="R32" s="14"/>
      <c r="S32" s="6"/>
      <c r="T32" s="20"/>
      <c r="U32" s="20"/>
      <c r="V32" s="20"/>
      <c r="W32" s="20"/>
      <c r="X32" s="20"/>
      <c r="Y32" s="20"/>
      <c r="Z32" s="14"/>
    </row>
    <row r="33" spans="1:17" x14ac:dyDescent="0.25">
      <c r="A33" s="31"/>
      <c r="B33"/>
      <c r="C33"/>
      <c r="D33"/>
      <c r="E33"/>
      <c r="F33"/>
      <c r="G33"/>
      <c r="H33"/>
      <c r="J33" s="31"/>
      <c r="K33"/>
      <c r="L33"/>
      <c r="M33"/>
      <c r="N33"/>
      <c r="O33"/>
      <c r="P33"/>
      <c r="Q33"/>
    </row>
    <row r="34" spans="1:17" x14ac:dyDescent="0.25">
      <c r="A34" s="31"/>
      <c r="B34"/>
      <c r="C34"/>
      <c r="D34"/>
      <c r="E34"/>
      <c r="F34"/>
      <c r="G34"/>
      <c r="H34"/>
      <c r="J34" s="31"/>
      <c r="K34"/>
      <c r="L34"/>
      <c r="M34"/>
      <c r="N34"/>
      <c r="O34"/>
      <c r="P34"/>
      <c r="Q34"/>
    </row>
    <row r="35" spans="1:17" x14ac:dyDescent="0.25">
      <c r="A35" s="31"/>
      <c r="B35"/>
      <c r="C35"/>
      <c r="D35"/>
      <c r="E35"/>
      <c r="F35"/>
      <c r="G35"/>
      <c r="H35"/>
      <c r="J35" s="31"/>
      <c r="K35"/>
      <c r="L35"/>
      <c r="M35"/>
      <c r="N35"/>
      <c r="O35"/>
      <c r="P35"/>
      <c r="Q35"/>
    </row>
    <row r="36" spans="1:17" x14ac:dyDescent="0.25">
      <c r="A36" s="31"/>
      <c r="B36"/>
      <c r="C36"/>
      <c r="D36"/>
      <c r="E36"/>
      <c r="F36"/>
      <c r="G36"/>
      <c r="H36"/>
      <c r="J36" s="31"/>
      <c r="K36"/>
      <c r="L36"/>
      <c r="M36"/>
      <c r="N36"/>
      <c r="O36"/>
      <c r="P36"/>
      <c r="Q36"/>
    </row>
    <row r="37" spans="1:17" x14ac:dyDescent="0.25">
      <c r="A37" s="31"/>
      <c r="B37"/>
      <c r="C37"/>
      <c r="D37"/>
      <c r="E37"/>
      <c r="F37"/>
      <c r="G37"/>
      <c r="H37"/>
      <c r="J37" s="31"/>
      <c r="K37"/>
      <c r="L37"/>
      <c r="M37"/>
      <c r="N37"/>
      <c r="O37"/>
      <c r="P37"/>
      <c r="Q37"/>
    </row>
    <row r="38" spans="1:17" x14ac:dyDescent="0.25">
      <c r="A38" s="31"/>
      <c r="B38"/>
      <c r="C38"/>
      <c r="D38"/>
      <c r="E38"/>
      <c r="F38"/>
      <c r="G38"/>
      <c r="H38"/>
      <c r="J38" s="31"/>
      <c r="K38"/>
      <c r="L38"/>
      <c r="M38"/>
      <c r="N38"/>
      <c r="O38"/>
      <c r="P38"/>
      <c r="Q38"/>
    </row>
    <row r="39" spans="1:17" x14ac:dyDescent="0.25">
      <c r="A39" s="31"/>
      <c r="B39"/>
      <c r="C39"/>
      <c r="D39"/>
      <c r="E39"/>
      <c r="F39"/>
      <c r="G39"/>
      <c r="H39"/>
      <c r="J39" s="31"/>
      <c r="K39"/>
      <c r="L39"/>
      <c r="M39"/>
      <c r="N39"/>
      <c r="O39"/>
      <c r="P39"/>
      <c r="Q39"/>
    </row>
  </sheetData>
  <mergeCells count="3">
    <mergeCell ref="S1:Y1"/>
    <mergeCell ref="A1:H1"/>
    <mergeCell ref="J1:Q1"/>
  </mergeCells>
  <pageMargins left="0.7" right="0.7" top="0.75" bottom="0.75" header="0.3" footer="0.3"/>
  <pageSetup orientation="portrait" r:id="rId1"/>
  <tableParts count="3">
    <tablePart r:id="rId2"/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Report</vt:lpstr>
      <vt:lpstr>Coordinates</vt:lpstr>
      <vt:lpstr>Non-vegetated</vt:lpstr>
      <vt:lpstr>Vegetated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Jared Martin</dc:creator>
  <cp:lastModifiedBy>Martin, Jared</cp:lastModifiedBy>
  <dcterms:created xsi:type="dcterms:W3CDTF">2017-07-10T15:25:36Z</dcterms:created>
  <dcterms:modified xsi:type="dcterms:W3CDTF">2020-10-22T01:04:25Z</dcterms:modified>
</cp:coreProperties>
</file>