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Lidar04\312020335_AGRC_So_Utah_Lidar\16_Reports\QL2_Block1\"/>
    </mc:Choice>
  </mc:AlternateContent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E16" i="5" l="1"/>
  <c r="C17" i="5"/>
  <c r="C15" i="5"/>
  <c r="B17" i="5"/>
  <c r="B15" i="5"/>
  <c r="G7" i="5"/>
  <c r="B9" i="5"/>
  <c r="E17" i="5" l="1"/>
  <c r="H7" i="5"/>
  <c r="B7" i="5" l="1"/>
  <c r="D3" i="5"/>
  <c r="I7" i="5"/>
  <c r="C3" i="5" s="1"/>
  <c r="B3" i="5"/>
  <c r="C16" i="5"/>
  <c r="C13" i="5"/>
  <c r="D13" i="5" s="1"/>
  <c r="D15" i="5"/>
  <c r="C14" i="5"/>
  <c r="D14" i="5" s="1"/>
  <c r="B16" i="5"/>
  <c r="B14" i="5"/>
  <c r="B13" i="5"/>
  <c r="F7" i="5"/>
  <c r="E7" i="5"/>
  <c r="D7" i="5"/>
  <c r="C7" i="5"/>
  <c r="D9" i="5"/>
  <c r="AB1" i="4" l="1"/>
</calcChain>
</file>

<file path=xl/sharedStrings.xml><?xml version="1.0" encoding="utf-8"?>
<sst xmlns="http://schemas.openxmlformats.org/spreadsheetml/2006/main" count="743" uniqueCount="145">
  <si>
    <t>PointID</t>
  </si>
  <si>
    <t>Easting</t>
  </si>
  <si>
    <t>Northing</t>
  </si>
  <si>
    <t>KnownZ</t>
  </si>
  <si>
    <t>LaserZ</t>
  </si>
  <si>
    <t>Description</t>
  </si>
  <si>
    <t>DeltaZ</t>
  </si>
  <si>
    <t>Control Points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</si>
  <si>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</si>
  <si>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</si>
  <si>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</si>
  <si>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</si>
  <si>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</si>
  <si>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</si>
  <si>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</si>
  <si>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Category</t>
  </si>
  <si>
    <t># of Points</t>
  </si>
  <si>
    <t>Min</t>
  </si>
  <si>
    <t>Max</t>
  </si>
  <si>
    <t>Mean</t>
  </si>
  <si>
    <t>Median</t>
  </si>
  <si>
    <t xml:space="preserve">Skew </t>
  </si>
  <si>
    <t>Std Dev</t>
  </si>
  <si>
    <t>RMSEz</t>
  </si>
  <si>
    <t>FVA ― Fundamental Vertical Accuracy  (RMSEz x 1.9600)</t>
  </si>
  <si>
    <t>CVA ― Consolidated Vertical Accuracy (95th Percentile)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</si>
  <si>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</si>
  <si>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</si>
  <si>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</si>
  <si>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</si>
  <si>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</si>
  <si>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</si>
  <si>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</si>
  <si>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</si>
  <si>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</si>
  <si>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</si>
  <si>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Control Point Error Statistics</t>
  </si>
  <si>
    <t>Vertical Accuracy Assessment of Control Points</t>
  </si>
  <si>
    <t>Vegetated Vertical Accuracy (VVA) Check Point Assessment (DEM)</t>
  </si>
  <si>
    <t>VVA of DEM</t>
  </si>
  <si>
    <t>Check Points</t>
  </si>
  <si>
    <t>Control Point</t>
  </si>
  <si>
    <t>Non-vegetated</t>
  </si>
  <si>
    <t>Vegetated</t>
  </si>
  <si>
    <t>NE2001</t>
  </si>
  <si>
    <t>NE2002</t>
  </si>
  <si>
    <t>NE2002B</t>
  </si>
  <si>
    <t>NE2003</t>
  </si>
  <si>
    <t>NE2004</t>
  </si>
  <si>
    <t>NE2005</t>
  </si>
  <si>
    <t>NE2006</t>
  </si>
  <si>
    <t>NE2007</t>
  </si>
  <si>
    <t>NE2008</t>
  </si>
  <si>
    <t>NE2009</t>
  </si>
  <si>
    <t>NW2001</t>
  </si>
  <si>
    <t>NW2002</t>
  </si>
  <si>
    <t>NW2003</t>
  </si>
  <si>
    <t>NW2003B</t>
  </si>
  <si>
    <t>NW2004</t>
  </si>
  <si>
    <t>NEN002-1</t>
  </si>
  <si>
    <t>NEN002-2</t>
  </si>
  <si>
    <t>NEN002-3</t>
  </si>
  <si>
    <t>NEN002-4</t>
  </si>
  <si>
    <t>NEN002-5</t>
  </si>
  <si>
    <t>NEN003-1</t>
  </si>
  <si>
    <t>NEN003-2</t>
  </si>
  <si>
    <t>NEN003-3</t>
  </si>
  <si>
    <t>NEN003-4</t>
  </si>
  <si>
    <t>NEN003-5</t>
  </si>
  <si>
    <t>NEN004-1</t>
  </si>
  <si>
    <t>NEN004-2</t>
  </si>
  <si>
    <t>NEN004-3</t>
  </si>
  <si>
    <t>NEN004-4</t>
  </si>
  <si>
    <t>NEN004-5</t>
  </si>
  <si>
    <t>NEN005-1</t>
  </si>
  <si>
    <t>NEN005-2</t>
  </si>
  <si>
    <t>NEN005-3</t>
  </si>
  <si>
    <t>NEN005-4</t>
  </si>
  <si>
    <t>NEN005-5</t>
  </si>
  <si>
    <t>NEN006-1</t>
  </si>
  <si>
    <t>NEN006-2</t>
  </si>
  <si>
    <t>NEN006-3</t>
  </si>
  <si>
    <t>NEN006-4</t>
  </si>
  <si>
    <t>NEN006-5</t>
  </si>
  <si>
    <t>NEN007-1</t>
  </si>
  <si>
    <t>NEN007-2</t>
  </si>
  <si>
    <t>NEN007-3</t>
  </si>
  <si>
    <t>NEN007-4</t>
  </si>
  <si>
    <t>NEN007-5</t>
  </si>
  <si>
    <t>NWN001-1</t>
  </si>
  <si>
    <t>NWN001-2</t>
  </si>
  <si>
    <t>NWN001-3</t>
  </si>
  <si>
    <t>NWN001-4</t>
  </si>
  <si>
    <t>NWN001-5</t>
  </si>
  <si>
    <t>NWN003-1</t>
  </si>
  <si>
    <t>NWN003-2</t>
  </si>
  <si>
    <t>NWN003-3</t>
  </si>
  <si>
    <t>NWN003-4</t>
  </si>
  <si>
    <t>NWN003-5</t>
  </si>
  <si>
    <t>NWN002-1</t>
  </si>
  <si>
    <t>NWN002-2</t>
  </si>
  <si>
    <t>NWN002-3</t>
  </si>
  <si>
    <t>NWN002-4</t>
  </si>
  <si>
    <t>NWN002-5</t>
  </si>
  <si>
    <t>NEN001-1</t>
  </si>
  <si>
    <t>NEN001-2</t>
  </si>
  <si>
    <t>NEN001-3</t>
  </si>
  <si>
    <t>NEN001-4</t>
  </si>
  <si>
    <t>NEN001-5</t>
  </si>
  <si>
    <t>NEV001-1</t>
  </si>
  <si>
    <t>NEV001-2</t>
  </si>
  <si>
    <t>NEV001-3</t>
  </si>
  <si>
    <t>NEV001-4</t>
  </si>
  <si>
    <t>NEV001-5</t>
  </si>
  <si>
    <t>NEV002-1</t>
  </si>
  <si>
    <t>NEV002-2</t>
  </si>
  <si>
    <t>NEV002-3</t>
  </si>
  <si>
    <t>NEV002-4</t>
  </si>
  <si>
    <t>NEV002-5</t>
  </si>
  <si>
    <t>NEV003-1</t>
  </si>
  <si>
    <t>NEV003-2</t>
  </si>
  <si>
    <t>NEV003-3</t>
  </si>
  <si>
    <t>NEV003-4</t>
  </si>
  <si>
    <t>NEV003-5</t>
  </si>
  <si>
    <t>NEV004-1</t>
  </si>
  <si>
    <t>NEV004-2</t>
  </si>
  <si>
    <t>NEV004-3</t>
  </si>
  <si>
    <t>NEV004-4</t>
  </si>
  <si>
    <t>NEV004-5</t>
  </si>
  <si>
    <t>NEV005-1</t>
  </si>
  <si>
    <t>NEV005-2</t>
  </si>
  <si>
    <t>NEV005-3</t>
  </si>
  <si>
    <t>NEV005-4</t>
  </si>
  <si>
    <t>NEV005-5</t>
  </si>
  <si>
    <t>NWV001-1</t>
  </si>
  <si>
    <t>NWV001-2</t>
  </si>
  <si>
    <t>NWV001-3</t>
  </si>
  <si>
    <t>NWV001-4</t>
  </si>
  <si>
    <t>NWV001-5</t>
  </si>
  <si>
    <t>NWV002-1</t>
  </si>
  <si>
    <t>NWV002-2</t>
  </si>
  <si>
    <t>NWV002-3</t>
  </si>
  <si>
    <t>NWV002-4</t>
  </si>
  <si>
    <t>NWV002-5</t>
  </si>
  <si>
    <t>Vegetated Vertical Accuracy (VVA) 5% Outliers &gt; 95th Percentile (0.218m)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</si>
</sst>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</font>
    <font>
      <sz val="11"/>
      <name val="Times New Roman"/>
    </font>
    <font>
      <sz val="11"/>
      <color indexed="8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52" totalsRowShown="0" headerRowDxfId="75" dataDxfId="73" headerRowBorderDxfId="74" tableBorderDxfId="72" totalsRowBorderDxfId="71">
  <autoFilter ref="A2:G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70"/>
    <tableColumn id="2" name="Easting" dataDxfId="69"/>
    <tableColumn id="3" name="Northing" dataDxfId="68"/>
    <tableColumn id="4" name="KnownZ" dataDxfId="67"/>
    <tableColumn id="5" name="LaserZ" dataDxfId="66"/>
    <tableColumn id="6" name="Description" dataDxfId="65"/>
    <tableColumn id="7" name="DeltaZ" dataDxfId="6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52" totalsRowShown="0" headerRowDxfId="63" dataDxfId="61" headerRowBorderDxfId="62" tableBorderDxfId="60" totalsRowBorderDxfId="59">
  <autoFilter ref="I2:O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8"/>
    <tableColumn id="2" name="Easting" dataDxfId="57"/>
    <tableColumn id="3" name="Northing" dataDxfId="56"/>
    <tableColumn id="4" name="KnownZ" dataDxfId="55"/>
    <tableColumn id="5" name="LaserZ" dataDxfId="54"/>
    <tableColumn id="6" name="Description" dataDxfId="53"/>
    <tableColumn id="7" name="DeltaZ" dataDxfId="5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52" totalsRowShown="0" headerRowDxfId="51" dataDxfId="49" headerRowBorderDxfId="50" tableBorderDxfId="48" totalsRowBorderDxfId="47">
  <autoFilter ref="Q2:W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6"/>
    <tableColumn id="2" name="Easting" dataDxfId="45"/>
    <tableColumn id="3" name="Northing" dataDxfId="44"/>
    <tableColumn id="4" name="KnownZ" dataDxfId="43"/>
    <tableColumn id="5" name="DEMZ" dataDxfId="42"/>
    <tableColumn id="6" name="Description" dataDxfId="41"/>
    <tableColumn id="7" name="DeltaZ" dataDxfId="2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37" totalsRowShown="0" headerRowDxfId="40" dataDxfId="38" headerRowBorderDxfId="39" tableBorderDxfId="37" totalsRowBorderDxfId="36">
  <autoFilter ref="A2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5"/>
    <tableColumn id="2" name="Easting" dataDxfId="34"/>
    <tableColumn id="3" name="Northing" dataDxfId="33"/>
    <tableColumn id="4" name="KnownZ" dataDxfId="32"/>
    <tableColumn id="5" name="LaserZ" dataDxfId="31"/>
    <tableColumn id="6" name="Description" dataDxfId="30"/>
    <tableColumn id="7" name="DeltaZ" dataDxfId="29"/>
    <tableColumn id="8" name="ABS" dataDxfId="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32" totalsRowShown="0" headerRowDxfId="28" dataDxfId="26" headerRowBorderDxfId="27" tableBorderDxfId="25" totalsRowBorderDxfId="24">
  <autoFilter ref="S2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23"/>
    <tableColumn id="2" name="Easting" dataDxfId="22"/>
    <tableColumn id="3" name="Northing" dataDxfId="21"/>
    <tableColumn id="4" name="KnownZ" dataDxfId="20"/>
    <tableColumn id="5" name="LaserZ" dataDxfId="19"/>
    <tableColumn id="6" name="Description" dataDxfId="18"/>
    <tableColumn id="7" name="DeltaZ" dataDxfId="17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37" totalsRowShown="0" headerRowDxfId="16" dataDxfId="14" headerRowBorderDxfId="15" tableBorderDxfId="13" totalsRowBorderDxfId="12">
  <sortState ref="J3:Q39">
    <sortCondition ref="J2"/>
  </sortState>
  <tableColumns count="8">
    <tableColumn id="1" name="PointID" dataDxfId="11"/>
    <tableColumn id="2" name="Easting" dataDxfId="10"/>
    <tableColumn id="3" name="Northing" dataDxfId="9"/>
    <tableColumn id="4" name="KnownZ" dataDxfId="8"/>
    <tableColumn id="5" name="DEMZ" dataDxfId="7"/>
    <tableColumn id="6" name="Description" dataDxfId="6"/>
    <tableColumn id="7" name="DeltaZ" dataDxfId="1">
      <calculatedColumnFormula>Table37[[#This Row],[DEMZ]]-Table37[[#This Row],[KnownZ]]</calculatedColumnFormula>
    </tableColumn>
    <tableColumn id="8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18" sqref="A18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9" x14ac:dyDescent="0.25">
      <c r="A1" s="38" t="s">
        <v>37</v>
      </c>
      <c r="B1" s="39"/>
      <c r="C1" s="39"/>
      <c r="D1" s="40"/>
    </row>
    <row r="2" spans="1:9" ht="42.75" x14ac:dyDescent="0.25">
      <c r="A2" s="2" t="s">
        <v>15</v>
      </c>
      <c r="B2" s="2" t="s">
        <v>16</v>
      </c>
      <c r="C2" s="11" t="s">
        <v>24</v>
      </c>
      <c r="D2" s="11" t="s">
        <v>25</v>
      </c>
    </row>
    <row r="3" spans="1:9" ht="15" customHeight="1" x14ac:dyDescent="0.25">
      <c r="A3" s="6" t="s">
        <v>7</v>
      </c>
      <c r="B3" s="10">
        <f>COUNT(Coordinates!G:G)</f>
        <v>15</v>
      </c>
      <c r="C3" s="8">
        <f>I7*1.96</f>
        <v>7.8545232148955632E-2</v>
      </c>
      <c r="D3" s="8">
        <f>_xlfn.PERCENTILE.INC(Coordinates!H:H,0.95)</f>
        <v>7.709999999999996E-2</v>
      </c>
    </row>
    <row r="5" spans="1:9" x14ac:dyDescent="0.25">
      <c r="A5" s="37" t="s">
        <v>36</v>
      </c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</row>
    <row r="7" spans="1:9" x14ac:dyDescent="0.25">
      <c r="A7" s="6" t="s">
        <v>7</v>
      </c>
      <c r="B7" s="10">
        <f>COUNT(Coordinates!G:G)</f>
        <v>15</v>
      </c>
      <c r="C7" s="8">
        <f>MIN(Coordinates!G:G)</f>
        <v>-0.10299999999999999</v>
      </c>
      <c r="D7" s="8">
        <f>MAX(Coordinates!G:G)</f>
        <v>6.6000000000000003E-2</v>
      </c>
      <c r="E7" s="8">
        <f>AVERAGE(Coordinates!G:G)</f>
        <v>-3.5333333333333328E-3</v>
      </c>
      <c r="F7" s="8">
        <f>MEDIAN(Coordinates!G:G)</f>
        <v>-2E-3</v>
      </c>
      <c r="G7" s="8">
        <f>SKEW(Coordinates!G:G)</f>
        <v>-0.59175170807467337</v>
      </c>
      <c r="H7" s="8">
        <f>_xlfn.STDEV.S(Coordinates!G:G)</f>
        <v>4.13190835651841E-2</v>
      </c>
      <c r="I7" s="8">
        <f>SQRT(SUMSQ(Coordinates!G:G)/COUNT(Coordinates!G:G))</f>
        <v>4.0074098035181444E-2</v>
      </c>
    </row>
    <row r="9" spans="1:9" x14ac:dyDescent="0.25">
      <c r="A9" s="2" t="s">
        <v>26</v>
      </c>
      <c r="B9" s="10">
        <f>COUNT(Coordinates!P:P)</f>
        <v>85</v>
      </c>
      <c r="C9" s="2" t="s">
        <v>27</v>
      </c>
      <c r="D9" s="10">
        <f>COUNT(Vegetated!Y:Y)</f>
        <v>2</v>
      </c>
      <c r="E9"/>
      <c r="F9"/>
    </row>
    <row r="10" spans="1:9" x14ac:dyDescent="0.25">
      <c r="A10"/>
      <c r="B10"/>
      <c r="C10"/>
      <c r="D10"/>
      <c r="E10"/>
      <c r="F10"/>
    </row>
    <row r="11" spans="1:9" x14ac:dyDescent="0.25">
      <c r="A11" s="37" t="s">
        <v>35</v>
      </c>
      <c r="B11" s="37"/>
      <c r="C11" s="37"/>
      <c r="D11" s="37"/>
      <c r="E11" s="37"/>
      <c r="F11"/>
    </row>
    <row r="12" spans="1:9" x14ac:dyDescent="0.25">
      <c r="A12" s="2" t="s">
        <v>28</v>
      </c>
      <c r="B12" s="2" t="s">
        <v>16</v>
      </c>
      <c r="C12" s="2" t="s">
        <v>23</v>
      </c>
      <c r="D12" s="2" t="s">
        <v>29</v>
      </c>
      <c r="E12" s="2" t="s">
        <v>30</v>
      </c>
      <c r="F12"/>
    </row>
    <row r="13" spans="1:9" x14ac:dyDescent="0.25">
      <c r="A13" s="3" t="s">
        <v>31</v>
      </c>
      <c r="B13" s="4">
        <f>COUNT('Non-vegetated'!G:G)</f>
        <v>50</v>
      </c>
      <c r="C13" s="5">
        <f>SQRT(SUMSQ('Non-vegetated'!G:G)/COUNT('Non-vegetated'!G:G))</f>
        <v>3.5043687020631833E-2</v>
      </c>
      <c r="D13" s="5">
        <f>C13*1.96</f>
        <v>6.868562656043839E-2</v>
      </c>
      <c r="E13" s="5"/>
      <c r="F13"/>
    </row>
    <row r="14" spans="1:9" x14ac:dyDescent="0.25">
      <c r="A14" s="6" t="s">
        <v>32</v>
      </c>
      <c r="B14" s="7">
        <f>COUNT('Non-vegetated'!O:O)</f>
        <v>50</v>
      </c>
      <c r="C14" s="8">
        <f>SQRT(SUMSQ('Non-vegetated'!O:O)/COUNT('Non-vegetated'!O:O))</f>
        <v>3.4972846609905808E-2</v>
      </c>
      <c r="D14" s="9">
        <f t="shared" ref="D14:D15" si="0">C14*1.96</f>
        <v>6.854677935541538E-2</v>
      </c>
      <c r="E14" s="8"/>
      <c r="F14"/>
    </row>
    <row r="15" spans="1:9" ht="15" customHeight="1" x14ac:dyDescent="0.25">
      <c r="A15" s="3" t="s">
        <v>33</v>
      </c>
      <c r="B15" s="4">
        <f>COUNT('Non-vegetated'!W:W)</f>
        <v>50</v>
      </c>
      <c r="C15" s="5">
        <f>SQRT(SUMSQ('Non-vegetated'!W:W)/COUNT('Non-vegetated'!W:W))</f>
        <v>3.4173674078183773E-2</v>
      </c>
      <c r="D15" s="5">
        <f t="shared" si="0"/>
        <v>6.6980401193240197E-2</v>
      </c>
      <c r="E15" s="5"/>
      <c r="F15"/>
    </row>
    <row r="16" spans="1:9" ht="15" customHeight="1" x14ac:dyDescent="0.25">
      <c r="A16" s="6" t="s">
        <v>34</v>
      </c>
      <c r="B16" s="7">
        <f>COUNT(Vegetated!G:G)</f>
        <v>35</v>
      </c>
      <c r="C16" s="8">
        <f>SQRT(SUMSQ(Vegetated!G:G)/COUNT(Vegetated!G:G))</f>
        <v>0.11494694428300388</v>
      </c>
      <c r="D16" s="9"/>
      <c r="E16" s="8">
        <f>_xlfn.PERCENTILE.INC(Vegetated!H:H,0.95)</f>
        <v>0.21779999999999991</v>
      </c>
      <c r="F16"/>
    </row>
    <row r="17" spans="1:16" x14ac:dyDescent="0.25">
      <c r="A17" s="3" t="s">
        <v>39</v>
      </c>
      <c r="B17" s="4">
        <f>COUNT(Vegetated!P:P)</f>
        <v>35</v>
      </c>
      <c r="C17" s="5">
        <f>SQRT(SUMSQ(Vegetated!P:P)/COUNT(Vegetated!P:P))</f>
        <v>0.11416967323116058</v>
      </c>
      <c r="D17" s="5"/>
      <c r="E17" s="5">
        <f>_xlfn.PERCENTILE.INC(Vegetated!Q:Q,0.95)</f>
        <v>0.2245999999999185</v>
      </c>
      <c r="F17"/>
    </row>
    <row r="18" spans="1:16" x14ac:dyDescent="0.25">
      <c r="A18"/>
      <c r="B18"/>
      <c r="C18"/>
      <c r="D18"/>
      <c r="E18"/>
      <c r="F18"/>
    </row>
    <row r="19" spans="1:16" x14ac:dyDescent="0.25">
      <c r="A19"/>
      <c r="B19"/>
      <c r="C19"/>
      <c r="D19"/>
      <c r="E19"/>
      <c r="F19"/>
      <c r="H19" s="41"/>
      <c r="I19" s="41"/>
      <c r="J19" s="41"/>
      <c r="K19" s="41"/>
      <c r="L19" s="41"/>
      <c r="M19" s="41"/>
      <c r="N19" s="41"/>
      <c r="O19" s="41"/>
      <c r="P19" s="41"/>
    </row>
    <row r="20" spans="1:16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</row>
    <row r="23" spans="1:16" x14ac:dyDescent="0.25">
      <c r="F23"/>
      <c r="H23"/>
      <c r="I23"/>
      <c r="J23"/>
      <c r="K23"/>
      <c r="L23"/>
      <c r="M23"/>
      <c r="N23"/>
      <c r="O23"/>
      <c r="P23"/>
    </row>
    <row r="24" spans="1:16" ht="15" customHeight="1" x14ac:dyDescent="0.25">
      <c r="F24"/>
      <c r="H24"/>
      <c r="I24"/>
      <c r="J24"/>
      <c r="K24"/>
      <c r="L24"/>
      <c r="M24"/>
      <c r="N24"/>
      <c r="O24"/>
      <c r="P24"/>
    </row>
    <row r="25" spans="1:16" x14ac:dyDescent="0.25">
      <c r="F25"/>
      <c r="H25"/>
      <c r="I25"/>
      <c r="J25"/>
      <c r="K25"/>
      <c r="L25"/>
      <c r="M25"/>
      <c r="N25"/>
      <c r="O25"/>
      <c r="P25"/>
    </row>
    <row r="26" spans="1:16" x14ac:dyDescent="0.25">
      <c r="H26"/>
      <c r="I26"/>
      <c r="J26"/>
      <c r="K26"/>
      <c r="L26"/>
      <c r="M26"/>
      <c r="N26"/>
      <c r="O26"/>
      <c r="P26"/>
    </row>
  </sheetData>
  <mergeCells count="4">
    <mergeCell ref="A5:I5"/>
    <mergeCell ref="A1:D1"/>
    <mergeCell ref="H19:P19"/>
    <mergeCell ref="A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selection activeCell="A18" sqref="A18"/>
    </sheetView>
  </sheetViews>
  <sheetFormatPr defaultRowHeight="15" x14ac:dyDescent="0.25"/>
  <cols>
    <col min="1" max="1" width="10" style="1" bestFit="1" customWidth="1"/>
    <col min="2" max="2" width="10.5703125" style="13" bestFit="1" customWidth="1"/>
    <col min="3" max="3" width="11.5703125" style="13" bestFit="1" customWidth="1"/>
    <col min="4" max="4" width="8.85546875" style="13" bestFit="1" customWidth="1"/>
    <col min="5" max="5" width="8.5703125" style="13" bestFit="1" customWidth="1"/>
    <col min="6" max="6" width="12" style="1" bestFit="1" customWidth="1"/>
    <col min="7" max="7" width="7.28515625" style="13" bestFit="1" customWidth="1"/>
    <col min="8" max="8" width="5.5703125" style="13" bestFit="1" customWidth="1"/>
    <col min="9" max="9" width="2.7109375" style="1" customWidth="1"/>
    <col min="10" max="10" width="10.85546875" style="1" bestFit="1" customWidth="1"/>
    <col min="11" max="11" width="10.5703125" style="13" bestFit="1" customWidth="1"/>
    <col min="12" max="12" width="11.5703125" style="13" bestFit="1" customWidth="1"/>
    <col min="13" max="13" width="8.85546875" style="13" bestFit="1" customWidth="1"/>
    <col min="14" max="14" width="8.5703125" style="13" bestFit="1" customWidth="1"/>
    <col min="15" max="15" width="13.5703125" style="1" bestFit="1" customWidth="1"/>
    <col min="16" max="16" width="7.28515625" style="13" bestFit="1" customWidth="1"/>
    <col min="17" max="17" width="10.140625" style="13" bestFit="1" customWidth="1"/>
    <col min="18" max="16384" width="9.140625" style="1"/>
  </cols>
  <sheetData>
    <row r="1" spans="1:17" x14ac:dyDescent="0.25">
      <c r="A1" s="37" t="s">
        <v>7</v>
      </c>
      <c r="B1" s="37"/>
      <c r="C1" s="37"/>
      <c r="D1" s="37"/>
      <c r="E1" s="37"/>
      <c r="F1" s="37"/>
      <c r="G1" s="37"/>
      <c r="H1" s="37"/>
      <c r="J1" s="38" t="s">
        <v>40</v>
      </c>
      <c r="K1" s="39"/>
      <c r="L1" s="39"/>
      <c r="M1" s="39"/>
      <c r="N1" s="39"/>
      <c r="O1" s="39"/>
      <c r="P1" s="39"/>
      <c r="Q1" s="40"/>
    </row>
    <row r="2" spans="1:17" x14ac:dyDescent="0.25">
      <c r="A2" s="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" t="s">
        <v>5</v>
      </c>
      <c r="G2" s="12" t="s">
        <v>6</v>
      </c>
      <c r="H2" s="12" t="s">
        <v>8</v>
      </c>
      <c r="J2" s="2" t="s">
        <v>0</v>
      </c>
      <c r="K2" s="12" t="s">
        <v>1</v>
      </c>
      <c r="L2" s="12" t="s">
        <v>2</v>
      </c>
      <c r="M2" s="12" t="s">
        <v>3</v>
      </c>
      <c r="N2" s="12" t="s">
        <v>4</v>
      </c>
      <c r="O2" s="2" t="s">
        <v>5</v>
      </c>
      <c r="P2" s="12" t="s">
        <v>6</v>
      </c>
      <c r="Q2" s="12" t="s">
        <v>8</v>
      </c>
    </row>
    <row r="3" spans="1:17" x14ac:dyDescent="0.25">
      <c r="A3" s="1" t="s">
        <v>44</v>
      </c>
      <c r="B3" s="13">
        <v>611345.245</v>
      </c>
      <c r="C3" s="13">
        <v>4124097.2910000002</v>
      </c>
      <c r="D3" s="13">
        <v>1555.6579999999999</v>
      </c>
      <c r="E3" s="13">
        <v>1555.644</v>
      </c>
      <c r="F3" s="1" t="s">
        <v>41</v>
      </c>
      <c r="G3" s="1">
        <v>-1.4E-2</v>
      </c>
      <c r="H3" s="13">
        <f>ABS(G3)</f>
        <v>1.4E-2</v>
      </c>
      <c r="J3" s="1" t="s">
        <v>59</v>
      </c>
      <c r="K3" s="13">
        <v>621596.51</v>
      </c>
      <c r="L3" s="13">
        <v>4125182.2140000002</v>
      </c>
      <c r="M3" s="13">
        <v>1373.193</v>
      </c>
      <c r="N3" s="13">
        <v>1373.2080000000001</v>
      </c>
      <c r="O3" s="1" t="s">
        <v>42</v>
      </c>
      <c r="P3" s="13">
        <v>1.4999999999999999E-2</v>
      </c>
      <c r="Q3" s="13">
        <f>ABS(P3)</f>
        <v>1.4999999999999999E-2</v>
      </c>
    </row>
    <row r="4" spans="1:17" x14ac:dyDescent="0.25">
      <c r="A4" s="1" t="s">
        <v>45</v>
      </c>
      <c r="B4" s="13">
        <v>628201.68400000001</v>
      </c>
      <c r="C4" s="13">
        <v>4127418.6349999998</v>
      </c>
      <c r="D4" s="13">
        <v>1317.2739999999999</v>
      </c>
      <c r="E4" s="13">
        <v>1317.328</v>
      </c>
      <c r="F4" s="1" t="s">
        <v>41</v>
      </c>
      <c r="G4" s="1">
        <v>5.3999999999999999E-2</v>
      </c>
      <c r="H4" s="13">
        <f t="shared" ref="H4:H17" si="0">ABS(G4)</f>
        <v>5.3999999999999999E-2</v>
      </c>
      <c r="J4" s="1" t="s">
        <v>60</v>
      </c>
      <c r="K4" s="13">
        <v>621580.01699999999</v>
      </c>
      <c r="L4" s="13">
        <v>4125180.0350000001</v>
      </c>
      <c r="M4" s="13">
        <v>1373.539</v>
      </c>
      <c r="N4" s="13">
        <v>1373.5450000000001</v>
      </c>
      <c r="O4" s="1" t="s">
        <v>42</v>
      </c>
      <c r="P4" s="13">
        <v>6.0000000000000001E-3</v>
      </c>
      <c r="Q4" s="13">
        <f t="shared" ref="Q4:Q67" si="1">ABS(P4)</f>
        <v>6.0000000000000001E-3</v>
      </c>
    </row>
    <row r="5" spans="1:17" x14ac:dyDescent="0.25">
      <c r="A5" s="1" t="s">
        <v>46</v>
      </c>
      <c r="B5" s="13">
        <v>628183.69299999997</v>
      </c>
      <c r="C5" s="13">
        <v>4127408.7480000001</v>
      </c>
      <c r="D5" s="13">
        <v>1317.0809999999999</v>
      </c>
      <c r="E5" s="13">
        <v>1317.107</v>
      </c>
      <c r="F5" s="1" t="s">
        <v>41</v>
      </c>
      <c r="G5" s="1">
        <v>2.5999999999999999E-2</v>
      </c>
      <c r="H5" s="13">
        <f t="shared" si="0"/>
        <v>2.5999999999999999E-2</v>
      </c>
      <c r="J5" s="1" t="s">
        <v>61</v>
      </c>
      <c r="K5" s="13">
        <v>621561.89</v>
      </c>
      <c r="L5" s="13">
        <v>4125177.6120000002</v>
      </c>
      <c r="M5" s="13">
        <v>1373.94</v>
      </c>
      <c r="N5" s="13">
        <v>1373.9</v>
      </c>
      <c r="O5" s="1" t="s">
        <v>42</v>
      </c>
      <c r="P5" s="13">
        <v>-0.04</v>
      </c>
      <c r="Q5" s="13">
        <f t="shared" si="1"/>
        <v>0.04</v>
      </c>
    </row>
    <row r="6" spans="1:17" x14ac:dyDescent="0.25">
      <c r="A6" s="1" t="s">
        <v>47</v>
      </c>
      <c r="B6" s="13">
        <v>635023.82799999998</v>
      </c>
      <c r="C6" s="13">
        <v>4142922.0890000002</v>
      </c>
      <c r="D6" s="13">
        <v>1515.127</v>
      </c>
      <c r="E6" s="13">
        <v>1515.116</v>
      </c>
      <c r="F6" s="1" t="s">
        <v>41</v>
      </c>
      <c r="G6" s="1">
        <v>-1.0999999999999999E-2</v>
      </c>
      <c r="H6" s="13">
        <f t="shared" si="0"/>
        <v>1.0999999999999999E-2</v>
      </c>
      <c r="J6" s="1" t="s">
        <v>62</v>
      </c>
      <c r="K6" s="13">
        <v>621545.37199999997</v>
      </c>
      <c r="L6" s="13">
        <v>4125175.3960000002</v>
      </c>
      <c r="M6" s="13">
        <v>1374.2470000000001</v>
      </c>
      <c r="N6" s="13">
        <v>1374.2529999999999</v>
      </c>
      <c r="O6" s="1" t="s">
        <v>42</v>
      </c>
      <c r="P6" s="13">
        <v>6.0000000000000001E-3</v>
      </c>
      <c r="Q6" s="13">
        <f t="shared" si="1"/>
        <v>6.0000000000000001E-3</v>
      </c>
    </row>
    <row r="7" spans="1:17" x14ac:dyDescent="0.25">
      <c r="A7" s="1" t="s">
        <v>48</v>
      </c>
      <c r="B7" s="13">
        <v>634978.69799999997</v>
      </c>
      <c r="C7" s="13">
        <v>4149719.6379999998</v>
      </c>
      <c r="D7" s="13">
        <v>1628.021</v>
      </c>
      <c r="E7" s="13">
        <v>1628.0229999999999</v>
      </c>
      <c r="F7" s="1" t="s">
        <v>41</v>
      </c>
      <c r="G7" s="1">
        <v>2E-3</v>
      </c>
      <c r="H7" s="13">
        <f t="shared" si="0"/>
        <v>2E-3</v>
      </c>
      <c r="J7" s="1" t="s">
        <v>63</v>
      </c>
      <c r="K7" s="13">
        <v>621529.51300000004</v>
      </c>
      <c r="L7" s="13">
        <v>4125173.3169999998</v>
      </c>
      <c r="M7" s="13">
        <v>1374.4580000000001</v>
      </c>
      <c r="N7" s="13">
        <v>1374.4749999999999</v>
      </c>
      <c r="O7" s="1" t="s">
        <v>42</v>
      </c>
      <c r="P7" s="13">
        <v>1.7000000000000001E-2</v>
      </c>
      <c r="Q7" s="13">
        <f t="shared" si="1"/>
        <v>1.7000000000000001E-2</v>
      </c>
    </row>
    <row r="8" spans="1:17" x14ac:dyDescent="0.25">
      <c r="A8" s="1" t="s">
        <v>49</v>
      </c>
      <c r="B8" s="13">
        <v>647396.147</v>
      </c>
      <c r="C8" s="13">
        <v>4142410.5750000002</v>
      </c>
      <c r="D8" s="13">
        <v>1589.511</v>
      </c>
      <c r="E8" s="13">
        <v>1589.5129999999999</v>
      </c>
      <c r="F8" s="1" t="s">
        <v>41</v>
      </c>
      <c r="G8" s="1">
        <v>2E-3</v>
      </c>
      <c r="H8" s="13">
        <f t="shared" si="0"/>
        <v>2E-3</v>
      </c>
      <c r="J8" s="1" t="s">
        <v>64</v>
      </c>
      <c r="K8" s="13">
        <v>628212.674</v>
      </c>
      <c r="L8" s="13">
        <v>4127382.16</v>
      </c>
      <c r="M8" s="13">
        <v>1316.7090000000001</v>
      </c>
      <c r="N8" s="13">
        <v>1316.7439999999999</v>
      </c>
      <c r="O8" s="1" t="s">
        <v>42</v>
      </c>
      <c r="P8" s="13">
        <v>3.5000000000000003E-2</v>
      </c>
      <c r="Q8" s="13">
        <f t="shared" si="1"/>
        <v>3.5000000000000003E-2</v>
      </c>
    </row>
    <row r="9" spans="1:17" x14ac:dyDescent="0.25">
      <c r="A9" s="1" t="s">
        <v>50</v>
      </c>
      <c r="B9" s="13">
        <v>671498.88500000001</v>
      </c>
      <c r="C9" s="13">
        <v>4114521.1570000001</v>
      </c>
      <c r="D9" s="13">
        <v>1461.085</v>
      </c>
      <c r="E9" s="13">
        <v>1461.1510000000001</v>
      </c>
      <c r="F9" s="1" t="s">
        <v>41</v>
      </c>
      <c r="G9" s="1">
        <v>6.6000000000000003E-2</v>
      </c>
      <c r="H9" s="13">
        <f t="shared" si="0"/>
        <v>6.6000000000000003E-2</v>
      </c>
      <c r="J9" s="1" t="s">
        <v>65</v>
      </c>
      <c r="K9" s="13">
        <v>628212.70799999998</v>
      </c>
      <c r="L9" s="13">
        <v>4127370.2960000001</v>
      </c>
      <c r="M9" s="13">
        <v>1316.6469999999999</v>
      </c>
      <c r="N9" s="13">
        <v>1316.6559999999999</v>
      </c>
      <c r="O9" s="1" t="s">
        <v>42</v>
      </c>
      <c r="P9" s="13">
        <v>8.9999999999999993E-3</v>
      </c>
      <c r="Q9" s="13">
        <f t="shared" si="1"/>
        <v>8.9999999999999993E-3</v>
      </c>
    </row>
    <row r="10" spans="1:17" x14ac:dyDescent="0.25">
      <c r="A10" s="1" t="s">
        <v>51</v>
      </c>
      <c r="B10" s="13">
        <v>623956.96699999995</v>
      </c>
      <c r="C10" s="13">
        <v>4098049.2039999999</v>
      </c>
      <c r="D10" s="13">
        <v>1557.2639999999999</v>
      </c>
      <c r="E10" s="13">
        <v>1557.2180000000001</v>
      </c>
      <c r="F10" s="1" t="s">
        <v>41</v>
      </c>
      <c r="G10" s="1">
        <v>-4.5999999999999999E-2</v>
      </c>
      <c r="H10" s="13">
        <f t="shared" si="0"/>
        <v>4.5999999999999999E-2</v>
      </c>
      <c r="J10" s="1" t="s">
        <v>66</v>
      </c>
      <c r="K10" s="13">
        <v>628213.16500000004</v>
      </c>
      <c r="L10" s="13">
        <v>4127355.9309999999</v>
      </c>
      <c r="M10" s="13">
        <v>1316.6510000000001</v>
      </c>
      <c r="N10" s="13">
        <v>1316.646</v>
      </c>
      <c r="O10" s="1" t="s">
        <v>42</v>
      </c>
      <c r="P10" s="13">
        <v>-5.0000000000000001E-3</v>
      </c>
      <c r="Q10" s="13">
        <f t="shared" si="1"/>
        <v>5.0000000000000001E-3</v>
      </c>
    </row>
    <row r="11" spans="1:17" x14ac:dyDescent="0.25">
      <c r="A11" s="1" t="s">
        <v>52</v>
      </c>
      <c r="B11" s="13">
        <v>633989.88399999996</v>
      </c>
      <c r="C11" s="13">
        <v>4163784.281</v>
      </c>
      <c r="D11" s="13">
        <v>1830.2139999999999</v>
      </c>
      <c r="E11" s="13">
        <v>1830.1780000000001</v>
      </c>
      <c r="F11" s="1" t="s">
        <v>41</v>
      </c>
      <c r="G11" s="1">
        <v>-3.5999999999999997E-2</v>
      </c>
      <c r="H11" s="13">
        <f t="shared" si="0"/>
        <v>3.5999999999999997E-2</v>
      </c>
      <c r="J11" s="1" t="s">
        <v>67</v>
      </c>
      <c r="K11" s="13">
        <v>628213.59400000004</v>
      </c>
      <c r="L11" s="13">
        <v>4127338.7620000001</v>
      </c>
      <c r="M11" s="13">
        <v>1316.6420000000001</v>
      </c>
      <c r="N11" s="13">
        <v>1316.6220000000001</v>
      </c>
      <c r="O11" s="1" t="s">
        <v>42</v>
      </c>
      <c r="P11" s="13">
        <v>-0.02</v>
      </c>
      <c r="Q11" s="13">
        <f t="shared" si="1"/>
        <v>0.02</v>
      </c>
    </row>
    <row r="12" spans="1:17" x14ac:dyDescent="0.25">
      <c r="A12" s="1" t="s">
        <v>53</v>
      </c>
      <c r="B12" s="13">
        <v>630745.02399999998</v>
      </c>
      <c r="C12" s="13">
        <v>4168295.1770000001</v>
      </c>
      <c r="D12" s="13">
        <v>1948.1489999999999</v>
      </c>
      <c r="E12" s="13">
        <v>1948.046</v>
      </c>
      <c r="F12" s="1" t="s">
        <v>41</v>
      </c>
      <c r="G12" s="1">
        <v>-0.10299999999999999</v>
      </c>
      <c r="H12" s="13">
        <f t="shared" si="0"/>
        <v>0.10299999999999999</v>
      </c>
      <c r="J12" s="1" t="s">
        <v>68</v>
      </c>
      <c r="K12" s="13">
        <v>628214.13</v>
      </c>
      <c r="L12" s="13">
        <v>4127320.0440000002</v>
      </c>
      <c r="M12" s="13">
        <v>1316.4639999999999</v>
      </c>
      <c r="N12" s="13">
        <v>1316.4780000000001</v>
      </c>
      <c r="O12" s="1" t="s">
        <v>42</v>
      </c>
      <c r="P12" s="13">
        <v>1.4E-2</v>
      </c>
      <c r="Q12" s="13">
        <f t="shared" si="1"/>
        <v>1.4E-2</v>
      </c>
    </row>
    <row r="13" spans="1:17" x14ac:dyDescent="0.25">
      <c r="A13" s="1" t="s">
        <v>54</v>
      </c>
      <c r="B13" s="13">
        <v>573478.43500000006</v>
      </c>
      <c r="C13" s="13">
        <v>4095203.5180000002</v>
      </c>
      <c r="D13" s="13">
        <v>1587.5730000000001</v>
      </c>
      <c r="E13" s="13">
        <v>1587.6030000000001</v>
      </c>
      <c r="F13" s="1" t="s">
        <v>41</v>
      </c>
      <c r="G13" s="1">
        <v>0.03</v>
      </c>
      <c r="H13" s="13">
        <f t="shared" si="0"/>
        <v>0.03</v>
      </c>
      <c r="J13" s="1" t="s">
        <v>69</v>
      </c>
      <c r="K13" s="13">
        <v>635168.99899999995</v>
      </c>
      <c r="L13" s="13">
        <v>4142926.8369999998</v>
      </c>
      <c r="M13" s="13">
        <v>1517.248</v>
      </c>
      <c r="N13" s="13">
        <v>1517.289</v>
      </c>
      <c r="O13" s="1" t="s">
        <v>42</v>
      </c>
      <c r="P13" s="13">
        <v>4.1000000000000002E-2</v>
      </c>
      <c r="Q13" s="13">
        <f t="shared" si="1"/>
        <v>4.1000000000000002E-2</v>
      </c>
    </row>
    <row r="14" spans="1:17" x14ac:dyDescent="0.25">
      <c r="A14" s="1" t="s">
        <v>55</v>
      </c>
      <c r="B14" s="13">
        <v>573043.73499999999</v>
      </c>
      <c r="C14" s="13">
        <v>4096121.6779999998</v>
      </c>
      <c r="D14" s="13">
        <v>1578.0250000000001</v>
      </c>
      <c r="E14" s="13">
        <v>1578.04</v>
      </c>
      <c r="F14" s="1" t="s">
        <v>41</v>
      </c>
      <c r="G14" s="1">
        <v>1.4999999999999999E-2</v>
      </c>
      <c r="H14" s="13">
        <f t="shared" si="0"/>
        <v>1.4999999999999999E-2</v>
      </c>
      <c r="J14" s="1" t="s">
        <v>70</v>
      </c>
      <c r="K14" s="13">
        <v>635177.61199999996</v>
      </c>
      <c r="L14" s="13">
        <v>4142927.9019999998</v>
      </c>
      <c r="M14" s="13">
        <v>1517.337</v>
      </c>
      <c r="N14" s="13">
        <v>1517.3530000000001</v>
      </c>
      <c r="O14" s="1" t="s">
        <v>42</v>
      </c>
      <c r="P14" s="13">
        <v>1.6E-2</v>
      </c>
      <c r="Q14" s="13">
        <f t="shared" si="1"/>
        <v>1.6E-2</v>
      </c>
    </row>
    <row r="15" spans="1:17" x14ac:dyDescent="0.25">
      <c r="A15" s="1" t="s">
        <v>56</v>
      </c>
      <c r="B15" s="13">
        <v>570875.81599999999</v>
      </c>
      <c r="C15" s="13">
        <v>4096266.5750000002</v>
      </c>
      <c r="D15" s="13">
        <v>1578.93</v>
      </c>
      <c r="E15" s="13">
        <v>1578.9280000000001</v>
      </c>
      <c r="F15" s="1" t="s">
        <v>41</v>
      </c>
      <c r="G15" s="1">
        <v>-2E-3</v>
      </c>
      <c r="H15" s="13">
        <f t="shared" si="0"/>
        <v>2E-3</v>
      </c>
      <c r="J15" s="1" t="s">
        <v>71</v>
      </c>
      <c r="K15" s="13">
        <v>635182.66299999994</v>
      </c>
      <c r="L15" s="13">
        <v>4142926.375</v>
      </c>
      <c r="M15" s="13">
        <v>1517.328</v>
      </c>
      <c r="N15" s="13">
        <v>1517.356</v>
      </c>
      <c r="O15" s="1" t="s">
        <v>42</v>
      </c>
      <c r="P15" s="13">
        <v>2.8000000000000001E-2</v>
      </c>
      <c r="Q15" s="13">
        <f t="shared" si="1"/>
        <v>2.8000000000000001E-2</v>
      </c>
    </row>
    <row r="16" spans="1:17" x14ac:dyDescent="0.25">
      <c r="A16" s="1" t="s">
        <v>57</v>
      </c>
      <c r="B16" s="13">
        <v>570875.28599999996</v>
      </c>
      <c r="C16" s="13">
        <v>4096270.8859999999</v>
      </c>
      <c r="D16" s="13">
        <v>1578.8389999999999</v>
      </c>
      <c r="E16" s="13">
        <v>1578.8240000000001</v>
      </c>
      <c r="F16" s="1" t="s">
        <v>41</v>
      </c>
      <c r="G16" s="1">
        <v>-1.4999999999999999E-2</v>
      </c>
      <c r="H16" s="13">
        <f t="shared" si="0"/>
        <v>1.4999999999999999E-2</v>
      </c>
      <c r="J16" s="1" t="s">
        <v>72</v>
      </c>
      <c r="K16" s="13">
        <v>635189.60800000001</v>
      </c>
      <c r="L16" s="13">
        <v>4142923.9750000001</v>
      </c>
      <c r="M16" s="13">
        <v>1517.2470000000001</v>
      </c>
      <c r="N16" s="13">
        <v>1517.287</v>
      </c>
      <c r="O16" s="1" t="s">
        <v>42</v>
      </c>
      <c r="P16" s="13">
        <v>0.04</v>
      </c>
      <c r="Q16" s="13">
        <f t="shared" si="1"/>
        <v>0.04</v>
      </c>
    </row>
    <row r="17" spans="1:17" x14ac:dyDescent="0.25">
      <c r="A17" s="1" t="s">
        <v>58</v>
      </c>
      <c r="B17" s="13">
        <v>560889.505</v>
      </c>
      <c r="C17" s="13">
        <v>4100491.1129999999</v>
      </c>
      <c r="D17" s="13">
        <v>1465.7929999999999</v>
      </c>
      <c r="E17" s="13">
        <v>1465.7719999999999</v>
      </c>
      <c r="F17" s="1" t="s">
        <v>41</v>
      </c>
      <c r="G17" s="1">
        <v>-2.1000000000000001E-2</v>
      </c>
      <c r="H17" s="13">
        <f t="shared" si="0"/>
        <v>2.1000000000000001E-2</v>
      </c>
      <c r="J17" s="1" t="s">
        <v>73</v>
      </c>
      <c r="K17" s="13">
        <v>635197.17200000002</v>
      </c>
      <c r="L17" s="13">
        <v>4142924.781</v>
      </c>
      <c r="M17" s="13">
        <v>1517.24</v>
      </c>
      <c r="N17" s="13">
        <v>1517.2539999999999</v>
      </c>
      <c r="O17" s="1" t="s">
        <v>42</v>
      </c>
      <c r="P17" s="13">
        <v>1.4E-2</v>
      </c>
      <c r="Q17" s="13">
        <f t="shared" si="1"/>
        <v>1.4E-2</v>
      </c>
    </row>
    <row r="18" spans="1:17" x14ac:dyDescent="0.25">
      <c r="J18" s="1" t="s">
        <v>74</v>
      </c>
      <c r="K18" s="13">
        <v>650156.06000000006</v>
      </c>
      <c r="L18" s="13">
        <v>4125181.5720000002</v>
      </c>
      <c r="M18" s="13">
        <v>1356.444</v>
      </c>
      <c r="N18" s="13">
        <v>1356.4860000000001</v>
      </c>
      <c r="O18" s="1" t="s">
        <v>42</v>
      </c>
      <c r="P18" s="13">
        <v>4.2000000000000003E-2</v>
      </c>
      <c r="Q18" s="13">
        <f t="shared" si="1"/>
        <v>4.2000000000000003E-2</v>
      </c>
    </row>
    <row r="19" spans="1:17" x14ac:dyDescent="0.25">
      <c r="J19" s="1" t="s">
        <v>75</v>
      </c>
      <c r="K19" s="13">
        <v>650151.81200000003</v>
      </c>
      <c r="L19" s="13">
        <v>4125172.4279999998</v>
      </c>
      <c r="M19" s="13">
        <v>1356.2329999999999</v>
      </c>
      <c r="N19" s="13">
        <v>1356.2929999999999</v>
      </c>
      <c r="O19" s="1" t="s">
        <v>42</v>
      </c>
      <c r="P19" s="13">
        <v>0.06</v>
      </c>
      <c r="Q19" s="13">
        <f t="shared" si="1"/>
        <v>0.06</v>
      </c>
    </row>
    <row r="20" spans="1:17" x14ac:dyDescent="0.25">
      <c r="J20" s="1" t="s">
        <v>76</v>
      </c>
      <c r="K20" s="13">
        <v>650147.72900000005</v>
      </c>
      <c r="L20" s="13">
        <v>4125164.0150000001</v>
      </c>
      <c r="M20" s="13">
        <v>1355.999</v>
      </c>
      <c r="N20" s="13">
        <v>1356.0650000000001</v>
      </c>
      <c r="O20" s="1" t="s">
        <v>42</v>
      </c>
      <c r="P20" s="13">
        <v>6.6000000000000003E-2</v>
      </c>
      <c r="Q20" s="13">
        <f t="shared" si="1"/>
        <v>6.6000000000000003E-2</v>
      </c>
    </row>
    <row r="21" spans="1:17" x14ac:dyDescent="0.25">
      <c r="J21" s="1" t="s">
        <v>77</v>
      </c>
      <c r="K21" s="13">
        <v>650142.94400000002</v>
      </c>
      <c r="L21" s="13">
        <v>4125154.5750000002</v>
      </c>
      <c r="M21" s="13">
        <v>1355.722</v>
      </c>
      <c r="N21" s="13">
        <v>1355.7840000000001</v>
      </c>
      <c r="O21" s="1" t="s">
        <v>42</v>
      </c>
      <c r="P21" s="13">
        <v>6.2E-2</v>
      </c>
      <c r="Q21" s="13">
        <f t="shared" si="1"/>
        <v>6.2E-2</v>
      </c>
    </row>
    <row r="22" spans="1:17" x14ac:dyDescent="0.25">
      <c r="J22" s="1" t="s">
        <v>78</v>
      </c>
      <c r="K22" s="13">
        <v>650137.93599999999</v>
      </c>
      <c r="L22" s="13">
        <v>4125144.878</v>
      </c>
      <c r="M22" s="13">
        <v>1355.3679999999999</v>
      </c>
      <c r="N22" s="13">
        <v>1355.4290000000001</v>
      </c>
      <c r="O22" s="1" t="s">
        <v>42</v>
      </c>
      <c r="P22" s="13">
        <v>6.0999999999999999E-2</v>
      </c>
      <c r="Q22" s="13">
        <f t="shared" si="1"/>
        <v>6.0999999999999999E-2</v>
      </c>
    </row>
    <row r="23" spans="1:17" x14ac:dyDescent="0.25">
      <c r="J23" s="1" t="s">
        <v>79</v>
      </c>
      <c r="K23" s="13">
        <v>629261.853</v>
      </c>
      <c r="L23" s="13">
        <v>4109007.2969999998</v>
      </c>
      <c r="M23" s="13">
        <v>1439.6369999999999</v>
      </c>
      <c r="N23" s="13">
        <v>1439.6020000000001</v>
      </c>
      <c r="O23" s="1" t="s">
        <v>42</v>
      </c>
      <c r="P23" s="13">
        <v>-3.5000000000000003E-2</v>
      </c>
      <c r="Q23" s="13">
        <f t="shared" si="1"/>
        <v>3.5000000000000003E-2</v>
      </c>
    </row>
    <row r="24" spans="1:17" x14ac:dyDescent="0.25">
      <c r="J24" s="1" t="s">
        <v>80</v>
      </c>
      <c r="K24" s="13">
        <v>629260.49399999995</v>
      </c>
      <c r="L24" s="13">
        <v>4108991.4130000002</v>
      </c>
      <c r="M24" s="13">
        <v>1439.585</v>
      </c>
      <c r="N24" s="13">
        <v>1439.5719999999999</v>
      </c>
      <c r="O24" s="1" t="s">
        <v>42</v>
      </c>
      <c r="P24" s="13">
        <v>-1.2999999999999999E-2</v>
      </c>
      <c r="Q24" s="13">
        <f t="shared" si="1"/>
        <v>1.2999999999999999E-2</v>
      </c>
    </row>
    <row r="25" spans="1:17" x14ac:dyDescent="0.25">
      <c r="J25" s="1" t="s">
        <v>81</v>
      </c>
      <c r="K25" s="13">
        <v>629259.125</v>
      </c>
      <c r="L25" s="13">
        <v>4108975.202</v>
      </c>
      <c r="M25" s="13">
        <v>1439.5730000000001</v>
      </c>
      <c r="N25" s="13">
        <v>1439.5909999999999</v>
      </c>
      <c r="O25" s="1" t="s">
        <v>42</v>
      </c>
      <c r="P25" s="13">
        <v>1.7999999999999999E-2</v>
      </c>
      <c r="Q25" s="13">
        <f t="shared" si="1"/>
        <v>1.7999999999999999E-2</v>
      </c>
    </row>
    <row r="26" spans="1:17" x14ac:dyDescent="0.25">
      <c r="J26" s="1" t="s">
        <v>82</v>
      </c>
      <c r="K26" s="13">
        <v>629257.64599999995</v>
      </c>
      <c r="L26" s="13">
        <v>4108957.554</v>
      </c>
      <c r="M26" s="13">
        <v>1439.6110000000001</v>
      </c>
      <c r="N26" s="13">
        <v>1439.644</v>
      </c>
      <c r="O26" s="1" t="s">
        <v>42</v>
      </c>
      <c r="P26" s="13">
        <v>3.3000000000000002E-2</v>
      </c>
      <c r="Q26" s="13">
        <f t="shared" si="1"/>
        <v>3.3000000000000002E-2</v>
      </c>
    </row>
    <row r="27" spans="1:17" x14ac:dyDescent="0.25">
      <c r="J27" s="1" t="s">
        <v>83</v>
      </c>
      <c r="K27" s="13">
        <v>629256.15099999995</v>
      </c>
      <c r="L27" s="13">
        <v>4108939.6159999999</v>
      </c>
      <c r="M27" s="13">
        <v>1439.587</v>
      </c>
      <c r="N27" s="13">
        <v>1439.6289999999999</v>
      </c>
      <c r="O27" s="1" t="s">
        <v>42</v>
      </c>
      <c r="P27" s="13">
        <v>4.2000000000000003E-2</v>
      </c>
      <c r="Q27" s="13">
        <f t="shared" si="1"/>
        <v>4.2000000000000003E-2</v>
      </c>
    </row>
    <row r="28" spans="1:17" x14ac:dyDescent="0.25">
      <c r="J28" s="1" t="s">
        <v>84</v>
      </c>
      <c r="K28" s="13">
        <v>634620.60400000005</v>
      </c>
      <c r="L28" s="13">
        <v>4165765.77</v>
      </c>
      <c r="M28" s="13">
        <v>1858.8720000000001</v>
      </c>
      <c r="N28" s="13">
        <v>1858.896</v>
      </c>
      <c r="O28" s="1" t="s">
        <v>42</v>
      </c>
      <c r="P28" s="13">
        <v>2.4E-2</v>
      </c>
      <c r="Q28" s="13">
        <f t="shared" si="1"/>
        <v>2.4E-2</v>
      </c>
    </row>
    <row r="29" spans="1:17" x14ac:dyDescent="0.25">
      <c r="J29" s="1" t="s">
        <v>85</v>
      </c>
      <c r="K29" s="13">
        <v>634626.17799999996</v>
      </c>
      <c r="L29" s="13">
        <v>4165765.8190000001</v>
      </c>
      <c r="M29" s="13">
        <v>1858.883</v>
      </c>
      <c r="N29" s="13">
        <v>1858.8209999999999</v>
      </c>
      <c r="O29" s="1" t="s">
        <v>42</v>
      </c>
      <c r="P29" s="13">
        <v>-6.2E-2</v>
      </c>
      <c r="Q29" s="13">
        <f t="shared" si="1"/>
        <v>6.2E-2</v>
      </c>
    </row>
    <row r="30" spans="1:17" x14ac:dyDescent="0.25">
      <c r="J30" s="1" t="s">
        <v>86</v>
      </c>
      <c r="K30" s="13">
        <v>634631.68500000006</v>
      </c>
      <c r="L30" s="13">
        <v>4165765.8650000002</v>
      </c>
      <c r="M30" s="13">
        <v>1858.798</v>
      </c>
      <c r="N30" s="13">
        <v>1858.787</v>
      </c>
      <c r="O30" s="1" t="s">
        <v>42</v>
      </c>
      <c r="P30" s="13">
        <v>-1.0999999999999999E-2</v>
      </c>
      <c r="Q30" s="13">
        <f t="shared" si="1"/>
        <v>1.0999999999999999E-2</v>
      </c>
    </row>
    <row r="31" spans="1:17" x14ac:dyDescent="0.25">
      <c r="J31" s="1" t="s">
        <v>87</v>
      </c>
      <c r="K31" s="13">
        <v>634637.15500000003</v>
      </c>
      <c r="L31" s="13">
        <v>4165765.9389999998</v>
      </c>
      <c r="M31" s="13">
        <v>1858.7629999999999</v>
      </c>
      <c r="N31" s="13">
        <v>1858.7529999999999</v>
      </c>
      <c r="O31" s="1" t="s">
        <v>42</v>
      </c>
      <c r="P31" s="13">
        <v>-0.01</v>
      </c>
      <c r="Q31" s="13">
        <f t="shared" si="1"/>
        <v>0.01</v>
      </c>
    </row>
    <row r="32" spans="1:17" x14ac:dyDescent="0.25">
      <c r="J32" s="1" t="s">
        <v>88</v>
      </c>
      <c r="K32" s="13">
        <v>634642.64</v>
      </c>
      <c r="L32" s="13">
        <v>4165766.023</v>
      </c>
      <c r="M32" s="13">
        <v>1858.7560000000001</v>
      </c>
      <c r="N32" s="13">
        <v>1858.7139999999999</v>
      </c>
      <c r="O32" s="1" t="s">
        <v>42</v>
      </c>
      <c r="P32" s="13">
        <v>-4.2000000000000003E-2</v>
      </c>
      <c r="Q32" s="13">
        <f t="shared" si="1"/>
        <v>4.2000000000000003E-2</v>
      </c>
    </row>
    <row r="33" spans="10:17" x14ac:dyDescent="0.25">
      <c r="J33" s="1" t="s">
        <v>89</v>
      </c>
      <c r="K33" s="13">
        <v>573525.96699999995</v>
      </c>
      <c r="L33" s="13">
        <v>4095445.5320000001</v>
      </c>
      <c r="M33" s="13">
        <v>1584.3150000000001</v>
      </c>
      <c r="N33" s="13">
        <v>1584.3510000000001</v>
      </c>
      <c r="O33" s="1" t="s">
        <v>42</v>
      </c>
      <c r="P33" s="13">
        <v>3.5999999999999997E-2</v>
      </c>
      <c r="Q33" s="13">
        <f t="shared" si="1"/>
        <v>3.5999999999999997E-2</v>
      </c>
    </row>
    <row r="34" spans="10:17" x14ac:dyDescent="0.25">
      <c r="J34" s="1" t="s">
        <v>90</v>
      </c>
      <c r="K34" s="13">
        <v>573533.76899999997</v>
      </c>
      <c r="L34" s="13">
        <v>4095443.1880000001</v>
      </c>
      <c r="M34" s="13">
        <v>1584.385</v>
      </c>
      <c r="N34" s="13">
        <v>1584.412</v>
      </c>
      <c r="O34" s="1" t="s">
        <v>42</v>
      </c>
      <c r="P34" s="13">
        <v>2.7E-2</v>
      </c>
      <c r="Q34" s="13">
        <f t="shared" si="1"/>
        <v>2.7E-2</v>
      </c>
    </row>
    <row r="35" spans="10:17" x14ac:dyDescent="0.25">
      <c r="J35" s="1" t="s">
        <v>91</v>
      </c>
      <c r="K35" s="13">
        <v>573541.30700000003</v>
      </c>
      <c r="L35" s="13">
        <v>4095440.878</v>
      </c>
      <c r="M35" s="13">
        <v>1584.4649999999999</v>
      </c>
      <c r="N35" s="13">
        <v>1584.48</v>
      </c>
      <c r="O35" s="1" t="s">
        <v>42</v>
      </c>
      <c r="P35" s="13">
        <v>1.4999999999999999E-2</v>
      </c>
      <c r="Q35" s="13">
        <f t="shared" si="1"/>
        <v>1.4999999999999999E-2</v>
      </c>
    </row>
    <row r="36" spans="10:17" x14ac:dyDescent="0.25">
      <c r="J36" s="1" t="s">
        <v>92</v>
      </c>
      <c r="K36" s="13">
        <v>573549.826</v>
      </c>
      <c r="L36" s="13">
        <v>4095438.3020000001</v>
      </c>
      <c r="M36" s="13">
        <v>1584.5350000000001</v>
      </c>
      <c r="N36" s="13">
        <v>1584.578</v>
      </c>
      <c r="O36" s="1" t="s">
        <v>42</v>
      </c>
      <c r="P36" s="13">
        <v>4.2999999999999997E-2</v>
      </c>
      <c r="Q36" s="13">
        <f t="shared" si="1"/>
        <v>4.2999999999999997E-2</v>
      </c>
    </row>
    <row r="37" spans="10:17" x14ac:dyDescent="0.25">
      <c r="J37" s="1" t="s">
        <v>93</v>
      </c>
      <c r="K37" s="13">
        <v>573558.63100000005</v>
      </c>
      <c r="L37" s="13">
        <v>4095435.5789999999</v>
      </c>
      <c r="M37" s="13">
        <v>1584.58</v>
      </c>
      <c r="N37" s="13">
        <v>1584.616</v>
      </c>
      <c r="O37" s="1" t="s">
        <v>42</v>
      </c>
      <c r="P37" s="13">
        <v>3.5999999999999997E-2</v>
      </c>
      <c r="Q37" s="13">
        <f t="shared" si="1"/>
        <v>3.5999999999999997E-2</v>
      </c>
    </row>
    <row r="38" spans="10:17" x14ac:dyDescent="0.25">
      <c r="J38" s="1" t="s">
        <v>94</v>
      </c>
      <c r="K38" s="13">
        <v>574980.20600000001</v>
      </c>
      <c r="L38" s="13">
        <v>4095109.6570000001</v>
      </c>
      <c r="M38" s="13">
        <v>1599.4480000000001</v>
      </c>
      <c r="N38" s="13">
        <v>1599.4549999999999</v>
      </c>
      <c r="O38" s="1" t="s">
        <v>42</v>
      </c>
      <c r="P38" s="13">
        <v>7.0000000000000001E-3</v>
      </c>
      <c r="Q38" s="13">
        <f t="shared" si="1"/>
        <v>7.0000000000000001E-3</v>
      </c>
    </row>
    <row r="39" spans="10:17" x14ac:dyDescent="0.25">
      <c r="J39" s="1" t="s">
        <v>95</v>
      </c>
      <c r="K39" s="13">
        <v>574991.30500000005</v>
      </c>
      <c r="L39" s="13">
        <v>4095104.7680000002</v>
      </c>
      <c r="M39" s="13">
        <v>1599.6130000000001</v>
      </c>
      <c r="N39" s="13">
        <v>1599.626</v>
      </c>
      <c r="O39" s="1" t="s">
        <v>42</v>
      </c>
      <c r="P39" s="13">
        <v>1.2999999999999999E-2</v>
      </c>
      <c r="Q39" s="13">
        <f t="shared" si="1"/>
        <v>1.2999999999999999E-2</v>
      </c>
    </row>
    <row r="40" spans="10:17" x14ac:dyDescent="0.25">
      <c r="J40" s="1" t="s">
        <v>96</v>
      </c>
      <c r="K40" s="13">
        <v>575002.41399999999</v>
      </c>
      <c r="L40" s="13">
        <v>4095099.86</v>
      </c>
      <c r="M40" s="13">
        <v>1599.7570000000001</v>
      </c>
      <c r="N40" s="13">
        <v>1599.7809999999999</v>
      </c>
      <c r="O40" s="1" t="s">
        <v>42</v>
      </c>
      <c r="P40" s="13">
        <v>2.4E-2</v>
      </c>
      <c r="Q40" s="13">
        <f t="shared" si="1"/>
        <v>2.4E-2</v>
      </c>
    </row>
    <row r="41" spans="10:17" x14ac:dyDescent="0.25">
      <c r="J41" s="1" t="s">
        <v>97</v>
      </c>
      <c r="K41" s="13">
        <v>575013.52300000004</v>
      </c>
      <c r="L41" s="13">
        <v>4095094.9610000001</v>
      </c>
      <c r="M41" s="13">
        <v>1599.8879999999999</v>
      </c>
      <c r="N41" s="13">
        <v>1599.896</v>
      </c>
      <c r="O41" s="1" t="s">
        <v>42</v>
      </c>
      <c r="P41" s="13">
        <v>8.0000000000000002E-3</v>
      </c>
      <c r="Q41" s="13">
        <f t="shared" si="1"/>
        <v>8.0000000000000002E-3</v>
      </c>
    </row>
    <row r="42" spans="10:17" x14ac:dyDescent="0.25">
      <c r="J42" s="1" t="s">
        <v>98</v>
      </c>
      <c r="K42" s="13">
        <v>575024.63100000005</v>
      </c>
      <c r="L42" s="13">
        <v>4095090.085</v>
      </c>
      <c r="M42" s="13">
        <v>1600.0129999999999</v>
      </c>
      <c r="N42" s="13">
        <v>1600.0309999999999</v>
      </c>
      <c r="O42" s="1" t="s">
        <v>42</v>
      </c>
      <c r="P42" s="13">
        <v>1.7999999999999999E-2</v>
      </c>
      <c r="Q42" s="13">
        <f t="shared" si="1"/>
        <v>1.7999999999999999E-2</v>
      </c>
    </row>
    <row r="43" spans="10:17" x14ac:dyDescent="0.25">
      <c r="J43" s="1" t="s">
        <v>99</v>
      </c>
      <c r="K43" s="13">
        <v>560895.23400000005</v>
      </c>
      <c r="L43" s="13">
        <v>4100620.0159999998</v>
      </c>
      <c r="M43" s="13">
        <v>1465.923</v>
      </c>
      <c r="N43" s="13">
        <v>1465.95</v>
      </c>
      <c r="O43" s="1" t="s">
        <v>42</v>
      </c>
      <c r="P43" s="13">
        <v>2.7E-2</v>
      </c>
      <c r="Q43" s="13">
        <f t="shared" si="1"/>
        <v>2.7E-2</v>
      </c>
    </row>
    <row r="44" spans="10:17" x14ac:dyDescent="0.25">
      <c r="J44" s="1" t="s">
        <v>100</v>
      </c>
      <c r="K44" s="13">
        <v>560895.15</v>
      </c>
      <c r="L44" s="13">
        <v>4100607.8330000001</v>
      </c>
      <c r="M44" s="13">
        <v>1465.9110000000001</v>
      </c>
      <c r="N44" s="13">
        <v>1465.9359999999999</v>
      </c>
      <c r="O44" s="1" t="s">
        <v>42</v>
      </c>
      <c r="P44" s="13">
        <v>2.5000000000000001E-2</v>
      </c>
      <c r="Q44" s="13">
        <f t="shared" si="1"/>
        <v>2.5000000000000001E-2</v>
      </c>
    </row>
    <row r="45" spans="10:17" x14ac:dyDescent="0.25">
      <c r="J45" s="1" t="s">
        <v>101</v>
      </c>
      <c r="K45" s="13">
        <v>560894.86699999997</v>
      </c>
      <c r="L45" s="13">
        <v>4100595.6609999998</v>
      </c>
      <c r="M45" s="13">
        <v>1465.885</v>
      </c>
      <c r="N45" s="13">
        <v>1465.89</v>
      </c>
      <c r="O45" s="1" t="s">
        <v>42</v>
      </c>
      <c r="P45" s="13">
        <v>5.0000000000000001E-3</v>
      </c>
      <c r="Q45" s="13">
        <f t="shared" si="1"/>
        <v>5.0000000000000001E-3</v>
      </c>
    </row>
    <row r="46" spans="10:17" x14ac:dyDescent="0.25">
      <c r="J46" s="1" t="s">
        <v>102</v>
      </c>
      <c r="K46" s="13">
        <v>560894.55200000003</v>
      </c>
      <c r="L46" s="13">
        <v>4100583.52</v>
      </c>
      <c r="M46" s="13">
        <v>1465.8040000000001</v>
      </c>
      <c r="N46" s="13">
        <v>1465.8440000000001</v>
      </c>
      <c r="O46" s="1" t="s">
        <v>42</v>
      </c>
      <c r="P46" s="13">
        <v>0.04</v>
      </c>
      <c r="Q46" s="13">
        <f t="shared" si="1"/>
        <v>0.04</v>
      </c>
    </row>
    <row r="47" spans="10:17" x14ac:dyDescent="0.25">
      <c r="J47" s="1" t="s">
        <v>103</v>
      </c>
      <c r="K47" s="13">
        <v>560894.27099999995</v>
      </c>
      <c r="L47" s="13">
        <v>4100571.3489999999</v>
      </c>
      <c r="M47" s="13">
        <v>1465.6890000000001</v>
      </c>
      <c r="N47" s="13">
        <v>1465.7570000000001</v>
      </c>
      <c r="O47" s="1" t="s">
        <v>42</v>
      </c>
      <c r="P47" s="13">
        <v>6.8000000000000005E-2</v>
      </c>
      <c r="Q47" s="13">
        <f t="shared" si="1"/>
        <v>6.8000000000000005E-2</v>
      </c>
    </row>
    <row r="48" spans="10:17" x14ac:dyDescent="0.25">
      <c r="J48" s="1" t="s">
        <v>104</v>
      </c>
      <c r="K48" s="13">
        <v>611389.49899999995</v>
      </c>
      <c r="L48" s="13">
        <v>4124121.2170000002</v>
      </c>
      <c r="M48" s="13">
        <v>1556.4</v>
      </c>
      <c r="N48" s="13">
        <v>1556.433</v>
      </c>
      <c r="O48" s="1" t="s">
        <v>42</v>
      </c>
      <c r="P48" s="13">
        <v>3.3000000000000002E-2</v>
      </c>
      <c r="Q48" s="13">
        <f t="shared" si="1"/>
        <v>3.3000000000000002E-2</v>
      </c>
    </row>
    <row r="49" spans="10:17" x14ac:dyDescent="0.25">
      <c r="J49" s="1" t="s">
        <v>105</v>
      </c>
      <c r="K49" s="13">
        <v>611414.11600000004</v>
      </c>
      <c r="L49" s="13">
        <v>4124134.4819999998</v>
      </c>
      <c r="M49" s="13">
        <v>1556.85</v>
      </c>
      <c r="N49" s="13">
        <v>1556.903</v>
      </c>
      <c r="O49" s="1" t="s">
        <v>42</v>
      </c>
      <c r="P49" s="13">
        <v>5.2999999999999999E-2</v>
      </c>
      <c r="Q49" s="13">
        <f t="shared" si="1"/>
        <v>5.2999999999999999E-2</v>
      </c>
    </row>
    <row r="50" spans="10:17" x14ac:dyDescent="0.25">
      <c r="J50" s="1" t="s">
        <v>106</v>
      </c>
      <c r="K50" s="13">
        <v>611434.36300000001</v>
      </c>
      <c r="L50" s="13">
        <v>4124145.4360000002</v>
      </c>
      <c r="M50" s="13">
        <v>1557.2249999999999</v>
      </c>
      <c r="N50" s="13">
        <v>1557.268</v>
      </c>
      <c r="O50" s="1" t="s">
        <v>42</v>
      </c>
      <c r="P50" s="13">
        <v>4.2999999999999997E-2</v>
      </c>
      <c r="Q50" s="13">
        <f t="shared" si="1"/>
        <v>4.2999999999999997E-2</v>
      </c>
    </row>
    <row r="51" spans="10:17" x14ac:dyDescent="0.25">
      <c r="J51" s="1" t="s">
        <v>107</v>
      </c>
      <c r="K51" s="13">
        <v>611453.24600000004</v>
      </c>
      <c r="L51" s="13">
        <v>4124155.6179999998</v>
      </c>
      <c r="M51" s="13">
        <v>1557.5619999999999</v>
      </c>
      <c r="N51" s="13">
        <v>1557.606</v>
      </c>
      <c r="O51" s="1" t="s">
        <v>42</v>
      </c>
      <c r="P51" s="13">
        <v>4.3999999999999997E-2</v>
      </c>
      <c r="Q51" s="13">
        <f t="shared" si="1"/>
        <v>4.3999999999999997E-2</v>
      </c>
    </row>
    <row r="52" spans="10:17" x14ac:dyDescent="0.25">
      <c r="J52" s="1" t="s">
        <v>108</v>
      </c>
      <c r="K52" s="13">
        <v>611472.39099999995</v>
      </c>
      <c r="L52" s="13">
        <v>4124165.9939999999</v>
      </c>
      <c r="M52" s="13">
        <v>1557.9069999999999</v>
      </c>
      <c r="N52" s="13">
        <v>1557.9559999999999</v>
      </c>
      <c r="O52" s="1" t="s">
        <v>42</v>
      </c>
      <c r="P52" s="13">
        <v>4.9000000000000002E-2</v>
      </c>
      <c r="Q52" s="13">
        <f t="shared" si="1"/>
        <v>4.9000000000000002E-2</v>
      </c>
    </row>
    <row r="53" spans="10:17" x14ac:dyDescent="0.25">
      <c r="J53" s="1" t="s">
        <v>109</v>
      </c>
      <c r="K53" s="13">
        <v>634984.36399999994</v>
      </c>
      <c r="L53" s="13">
        <v>4149737.3769999999</v>
      </c>
      <c r="M53" s="13">
        <v>1628.518</v>
      </c>
      <c r="N53" s="13">
        <v>1628.54</v>
      </c>
      <c r="O53" s="1" t="s">
        <v>43</v>
      </c>
      <c r="P53" s="13">
        <v>2.1999999999999999E-2</v>
      </c>
      <c r="Q53" s="13">
        <f t="shared" si="1"/>
        <v>2.1999999999999999E-2</v>
      </c>
    </row>
    <row r="54" spans="10:17" x14ac:dyDescent="0.25">
      <c r="J54" s="1" t="s">
        <v>110</v>
      </c>
      <c r="K54" s="13">
        <v>634978.03500000003</v>
      </c>
      <c r="L54" s="13">
        <v>4149743.784</v>
      </c>
      <c r="M54" s="13">
        <v>1628.671</v>
      </c>
      <c r="N54" s="13">
        <v>1628.673</v>
      </c>
      <c r="O54" s="1" t="s">
        <v>43</v>
      </c>
      <c r="P54" s="13">
        <v>2E-3</v>
      </c>
      <c r="Q54" s="13">
        <f t="shared" si="1"/>
        <v>2E-3</v>
      </c>
    </row>
    <row r="55" spans="10:17" x14ac:dyDescent="0.25">
      <c r="J55" s="1" t="s">
        <v>111</v>
      </c>
      <c r="K55" s="13">
        <v>634977.46200000006</v>
      </c>
      <c r="L55" s="13">
        <v>4149748.2889999999</v>
      </c>
      <c r="M55" s="13">
        <v>1628.982</v>
      </c>
      <c r="N55" s="13">
        <v>1628.9580000000001</v>
      </c>
      <c r="O55" s="1" t="s">
        <v>43</v>
      </c>
      <c r="P55" s="13">
        <v>-2.4E-2</v>
      </c>
      <c r="Q55" s="13">
        <f t="shared" si="1"/>
        <v>2.4E-2</v>
      </c>
    </row>
    <row r="56" spans="10:17" x14ac:dyDescent="0.25">
      <c r="J56" s="1" t="s">
        <v>112</v>
      </c>
      <c r="K56" s="13">
        <v>634965.48</v>
      </c>
      <c r="L56" s="13">
        <v>4149764.4879999999</v>
      </c>
      <c r="M56" s="13">
        <v>1629.1389999999999</v>
      </c>
      <c r="N56" s="13">
        <v>1629.2370000000001</v>
      </c>
      <c r="O56" s="1" t="s">
        <v>43</v>
      </c>
      <c r="P56" s="13">
        <v>9.8000000000000004E-2</v>
      </c>
      <c r="Q56" s="13">
        <f t="shared" si="1"/>
        <v>9.8000000000000004E-2</v>
      </c>
    </row>
    <row r="57" spans="10:17" x14ac:dyDescent="0.25">
      <c r="J57" s="1" t="s">
        <v>113</v>
      </c>
      <c r="K57" s="13">
        <v>634958.47499999998</v>
      </c>
      <c r="L57" s="13">
        <v>4149772.057</v>
      </c>
      <c r="M57" s="13">
        <v>1629.912</v>
      </c>
      <c r="N57" s="13">
        <v>1629.9829999999999</v>
      </c>
      <c r="O57" s="1" t="s">
        <v>43</v>
      </c>
      <c r="P57" s="13">
        <v>7.0999999999999994E-2</v>
      </c>
      <c r="Q57" s="13">
        <f t="shared" si="1"/>
        <v>7.0999999999999994E-2</v>
      </c>
    </row>
    <row r="58" spans="10:17" x14ac:dyDescent="0.25">
      <c r="J58" s="1" t="s">
        <v>114</v>
      </c>
      <c r="K58" s="13">
        <v>647381.25399999996</v>
      </c>
      <c r="L58" s="13">
        <v>4142409.1519999998</v>
      </c>
      <c r="M58" s="13">
        <v>1590.097</v>
      </c>
      <c r="N58" s="13">
        <v>1590.145</v>
      </c>
      <c r="O58" s="1" t="s">
        <v>43</v>
      </c>
      <c r="P58" s="13">
        <v>4.8000000000000001E-2</v>
      </c>
      <c r="Q58" s="13">
        <f t="shared" si="1"/>
        <v>4.8000000000000001E-2</v>
      </c>
    </row>
    <row r="59" spans="10:17" x14ac:dyDescent="0.25">
      <c r="J59" s="1" t="s">
        <v>115</v>
      </c>
      <c r="K59" s="13">
        <v>647379.30099999998</v>
      </c>
      <c r="L59" s="13">
        <v>4142403.125</v>
      </c>
      <c r="M59" s="13">
        <v>1590.2539999999999</v>
      </c>
      <c r="N59" s="13">
        <v>1590.2059999999999</v>
      </c>
      <c r="O59" s="1" t="s">
        <v>43</v>
      </c>
      <c r="P59" s="13">
        <v>-4.8000000000000001E-2</v>
      </c>
      <c r="Q59" s="13">
        <f t="shared" si="1"/>
        <v>4.8000000000000001E-2</v>
      </c>
    </row>
    <row r="60" spans="10:17" x14ac:dyDescent="0.25">
      <c r="J60" s="1" t="s">
        <v>116</v>
      </c>
      <c r="K60" s="13">
        <v>647375.92299999995</v>
      </c>
      <c r="L60" s="13">
        <v>4142397.051</v>
      </c>
      <c r="M60" s="13">
        <v>1589.932</v>
      </c>
      <c r="N60" s="13">
        <v>1590.0250000000001</v>
      </c>
      <c r="O60" s="1" t="s">
        <v>43</v>
      </c>
      <c r="P60" s="13">
        <v>9.2999999999999999E-2</v>
      </c>
      <c r="Q60" s="13">
        <f t="shared" si="1"/>
        <v>9.2999999999999999E-2</v>
      </c>
    </row>
    <row r="61" spans="10:17" x14ac:dyDescent="0.25">
      <c r="J61" s="1" t="s">
        <v>117</v>
      </c>
      <c r="K61" s="13">
        <v>647374.01</v>
      </c>
      <c r="L61" s="13">
        <v>4142405.9879999999</v>
      </c>
      <c r="M61" s="13">
        <v>1589.8620000000001</v>
      </c>
      <c r="N61" s="13">
        <v>1590.0340000000001</v>
      </c>
      <c r="O61" s="1" t="s">
        <v>43</v>
      </c>
      <c r="P61" s="13">
        <v>0.17199999999999999</v>
      </c>
      <c r="Q61" s="13">
        <f t="shared" si="1"/>
        <v>0.17199999999999999</v>
      </c>
    </row>
    <row r="62" spans="10:17" x14ac:dyDescent="0.25">
      <c r="J62" s="1" t="s">
        <v>118</v>
      </c>
      <c r="K62" s="13">
        <v>647376.81700000004</v>
      </c>
      <c r="L62" s="13">
        <v>4142411.0589999999</v>
      </c>
      <c r="M62" s="13">
        <v>1590.04</v>
      </c>
      <c r="N62" s="13">
        <v>1590.194</v>
      </c>
      <c r="O62" s="1" t="s">
        <v>43</v>
      </c>
      <c r="P62" s="13">
        <v>0.154</v>
      </c>
      <c r="Q62" s="13">
        <f t="shared" si="1"/>
        <v>0.154</v>
      </c>
    </row>
    <row r="63" spans="10:17" x14ac:dyDescent="0.25">
      <c r="J63" s="1" t="s">
        <v>119</v>
      </c>
      <c r="K63" s="13">
        <v>671512.40300000005</v>
      </c>
      <c r="L63" s="13">
        <v>4114481.486</v>
      </c>
      <c r="M63" s="13">
        <v>1461.578</v>
      </c>
      <c r="N63" s="13">
        <v>1461.721</v>
      </c>
      <c r="O63" s="1" t="s">
        <v>43</v>
      </c>
      <c r="P63" s="13">
        <v>0.14299999999999999</v>
      </c>
      <c r="Q63" s="13">
        <f t="shared" si="1"/>
        <v>0.14299999999999999</v>
      </c>
    </row>
    <row r="64" spans="10:17" x14ac:dyDescent="0.25">
      <c r="J64" s="1" t="s">
        <v>120</v>
      </c>
      <c r="K64" s="13">
        <v>671516.32</v>
      </c>
      <c r="L64" s="13">
        <v>4114472.4509999999</v>
      </c>
      <c r="M64" s="13">
        <v>1462.182</v>
      </c>
      <c r="N64" s="13">
        <v>1462.241</v>
      </c>
      <c r="O64" s="1" t="s">
        <v>43</v>
      </c>
      <c r="P64" s="13">
        <v>5.8999999999999997E-2</v>
      </c>
      <c r="Q64" s="13">
        <f t="shared" si="1"/>
        <v>5.8999999999999997E-2</v>
      </c>
    </row>
    <row r="65" spans="10:17" x14ac:dyDescent="0.25">
      <c r="J65" s="1" t="s">
        <v>121</v>
      </c>
      <c r="K65" s="13">
        <v>671527.54</v>
      </c>
      <c r="L65" s="13">
        <v>4114470.3369999998</v>
      </c>
      <c r="M65" s="13">
        <v>1462.6759999999999</v>
      </c>
      <c r="N65" s="13">
        <v>1462.846</v>
      </c>
      <c r="O65" s="1" t="s">
        <v>43</v>
      </c>
      <c r="P65" s="13">
        <v>0.17</v>
      </c>
      <c r="Q65" s="13">
        <f t="shared" si="1"/>
        <v>0.17</v>
      </c>
    </row>
    <row r="66" spans="10:17" x14ac:dyDescent="0.25">
      <c r="J66" s="1" t="s">
        <v>122</v>
      </c>
      <c r="K66" s="13">
        <v>671533.36499999999</v>
      </c>
      <c r="L66" s="13">
        <v>4114467.2039999999</v>
      </c>
      <c r="M66" s="13">
        <v>1463.1610000000001</v>
      </c>
      <c r="N66" s="13">
        <v>1463.222</v>
      </c>
      <c r="O66" s="1" t="s">
        <v>43</v>
      </c>
      <c r="P66" s="13">
        <v>6.0999999999999999E-2</v>
      </c>
      <c r="Q66" s="13">
        <f t="shared" si="1"/>
        <v>6.0999999999999999E-2</v>
      </c>
    </row>
    <row r="67" spans="10:17" x14ac:dyDescent="0.25">
      <c r="J67" s="1" t="s">
        <v>123</v>
      </c>
      <c r="K67" s="13">
        <v>671538.34499999997</v>
      </c>
      <c r="L67" s="13">
        <v>4114461.3939999999</v>
      </c>
      <c r="M67" s="13">
        <v>1463.5540000000001</v>
      </c>
      <c r="N67" s="13">
        <v>1463.626</v>
      </c>
      <c r="O67" s="1" t="s">
        <v>43</v>
      </c>
      <c r="P67" s="13">
        <v>7.1999999999999995E-2</v>
      </c>
      <c r="Q67" s="13">
        <f t="shared" si="1"/>
        <v>7.1999999999999995E-2</v>
      </c>
    </row>
    <row r="68" spans="10:17" x14ac:dyDescent="0.25">
      <c r="J68" s="1" t="s">
        <v>124</v>
      </c>
      <c r="K68" s="13">
        <v>623658.93599999999</v>
      </c>
      <c r="L68" s="13">
        <v>4097707.8139999998</v>
      </c>
      <c r="M68" s="13">
        <v>1556.693</v>
      </c>
      <c r="N68" s="13">
        <v>1556.6559999999999</v>
      </c>
      <c r="O68" s="1" t="s">
        <v>43</v>
      </c>
      <c r="P68" s="13">
        <v>-3.6999999999999998E-2</v>
      </c>
      <c r="Q68" s="13">
        <f t="shared" ref="Q68:Q87" si="2">ABS(P68)</f>
        <v>3.6999999999999998E-2</v>
      </c>
    </row>
    <row r="69" spans="10:17" x14ac:dyDescent="0.25">
      <c r="J69" s="1" t="s">
        <v>125</v>
      </c>
      <c r="K69" s="13">
        <v>623654.054</v>
      </c>
      <c r="L69" s="13">
        <v>4097702.0440000002</v>
      </c>
      <c r="M69" s="13">
        <v>1556.847</v>
      </c>
      <c r="N69" s="13">
        <v>1556.806</v>
      </c>
      <c r="O69" s="1" t="s">
        <v>43</v>
      </c>
      <c r="P69" s="13">
        <v>-4.1000000000000002E-2</v>
      </c>
      <c r="Q69" s="13">
        <f t="shared" si="2"/>
        <v>4.1000000000000002E-2</v>
      </c>
    </row>
    <row r="70" spans="10:17" x14ac:dyDescent="0.25">
      <c r="J70" s="1" t="s">
        <v>126</v>
      </c>
      <c r="K70" s="13">
        <v>623646.21200000006</v>
      </c>
      <c r="L70" s="13">
        <v>4097692.9440000001</v>
      </c>
      <c r="M70" s="13">
        <v>1556.99</v>
      </c>
      <c r="N70" s="13">
        <v>1556.9390000000001</v>
      </c>
      <c r="O70" s="1" t="s">
        <v>43</v>
      </c>
      <c r="P70" s="13">
        <v>-5.0999999999999997E-2</v>
      </c>
      <c r="Q70" s="13">
        <f t="shared" si="2"/>
        <v>5.0999999999999997E-2</v>
      </c>
    </row>
    <row r="71" spans="10:17" x14ac:dyDescent="0.25">
      <c r="J71" s="1" t="s">
        <v>127</v>
      </c>
      <c r="K71" s="13">
        <v>623638.96900000004</v>
      </c>
      <c r="L71" s="13">
        <v>4097683.46</v>
      </c>
      <c r="M71" s="13">
        <v>1557.221</v>
      </c>
      <c r="N71" s="13">
        <v>1557.211</v>
      </c>
      <c r="O71" s="1" t="s">
        <v>43</v>
      </c>
      <c r="P71" s="13">
        <v>-0.01</v>
      </c>
      <c r="Q71" s="13">
        <f t="shared" si="2"/>
        <v>0.01</v>
      </c>
    </row>
    <row r="72" spans="10:17" x14ac:dyDescent="0.25">
      <c r="J72" s="1" t="s">
        <v>128</v>
      </c>
      <c r="K72" s="13">
        <v>623629.26399999997</v>
      </c>
      <c r="L72" s="13">
        <v>4097678.1970000002</v>
      </c>
      <c r="M72" s="13">
        <v>1557.46</v>
      </c>
      <c r="N72" s="13">
        <v>1557.412</v>
      </c>
      <c r="O72" s="1" t="s">
        <v>43</v>
      </c>
      <c r="P72" s="13">
        <v>-4.8000000000000001E-2</v>
      </c>
      <c r="Q72" s="13">
        <f t="shared" si="2"/>
        <v>4.8000000000000001E-2</v>
      </c>
    </row>
    <row r="73" spans="10:17" x14ac:dyDescent="0.25">
      <c r="J73" s="1" t="s">
        <v>129</v>
      </c>
      <c r="K73" s="13">
        <v>638198.79399999999</v>
      </c>
      <c r="L73" s="13">
        <v>4171853.3930000002</v>
      </c>
      <c r="M73" s="13">
        <v>1959.134</v>
      </c>
      <c r="N73" s="13">
        <v>1959.126</v>
      </c>
      <c r="O73" s="1" t="s">
        <v>43</v>
      </c>
      <c r="P73" s="13">
        <v>-8.0000000000000002E-3</v>
      </c>
      <c r="Q73" s="13">
        <f t="shared" si="2"/>
        <v>8.0000000000000002E-3</v>
      </c>
    </row>
    <row r="74" spans="10:17" x14ac:dyDescent="0.25">
      <c r="J74" s="1" t="s">
        <v>130</v>
      </c>
      <c r="K74" s="13">
        <v>638200.52</v>
      </c>
      <c r="L74" s="13">
        <v>4171858.4610000001</v>
      </c>
      <c r="M74" s="13">
        <v>1959.7929999999999</v>
      </c>
      <c r="N74" s="13">
        <v>1959.47</v>
      </c>
      <c r="O74" s="1" t="s">
        <v>43</v>
      </c>
      <c r="P74" s="13">
        <v>-0.32300000000000001</v>
      </c>
      <c r="Q74" s="13">
        <f t="shared" si="2"/>
        <v>0.32300000000000001</v>
      </c>
    </row>
    <row r="75" spans="10:17" x14ac:dyDescent="0.25">
      <c r="J75" s="1" t="s">
        <v>131</v>
      </c>
      <c r="K75" s="13">
        <v>638198.245</v>
      </c>
      <c r="L75" s="13">
        <v>4171864.1880000001</v>
      </c>
      <c r="M75" s="13">
        <v>1960.154</v>
      </c>
      <c r="N75" s="13">
        <v>1959.9179999999999</v>
      </c>
      <c r="O75" s="1" t="s">
        <v>43</v>
      </c>
      <c r="P75" s="13">
        <v>-0.23599999999999999</v>
      </c>
      <c r="Q75" s="13">
        <f t="shared" si="2"/>
        <v>0.23599999999999999</v>
      </c>
    </row>
    <row r="76" spans="10:17" x14ac:dyDescent="0.25">
      <c r="J76" s="1" t="s">
        <v>132</v>
      </c>
      <c r="K76" s="13">
        <v>638197.40599999996</v>
      </c>
      <c r="L76" s="13">
        <v>4171871.0380000002</v>
      </c>
      <c r="M76" s="13">
        <v>1960.4110000000001</v>
      </c>
      <c r="N76" s="13">
        <v>1960.3989999999999</v>
      </c>
      <c r="O76" s="1" t="s">
        <v>43</v>
      </c>
      <c r="P76" s="13">
        <v>-1.2E-2</v>
      </c>
      <c r="Q76" s="13">
        <f t="shared" si="2"/>
        <v>1.2E-2</v>
      </c>
    </row>
    <row r="77" spans="10:17" x14ac:dyDescent="0.25">
      <c r="J77" s="1" t="s">
        <v>133</v>
      </c>
      <c r="K77" s="13">
        <v>638198.22600000002</v>
      </c>
      <c r="L77" s="13">
        <v>4171882.054</v>
      </c>
      <c r="M77" s="13">
        <v>1961.0989999999999</v>
      </c>
      <c r="N77" s="13">
        <v>1960.951</v>
      </c>
      <c r="O77" s="1" t="s">
        <v>43</v>
      </c>
      <c r="P77" s="13">
        <v>-0.14799999999999999</v>
      </c>
      <c r="Q77" s="13">
        <f t="shared" si="2"/>
        <v>0.14799999999999999</v>
      </c>
    </row>
    <row r="78" spans="10:17" x14ac:dyDescent="0.25">
      <c r="J78" s="1" t="s">
        <v>134</v>
      </c>
      <c r="K78" s="13">
        <v>575779.64</v>
      </c>
      <c r="L78" s="13">
        <v>4097324.3530000001</v>
      </c>
      <c r="M78" s="13">
        <v>1607.0989999999999</v>
      </c>
      <c r="N78" s="13">
        <v>1607.26</v>
      </c>
      <c r="O78" s="1" t="s">
        <v>43</v>
      </c>
      <c r="P78" s="13">
        <v>0.161</v>
      </c>
      <c r="Q78" s="13">
        <f t="shared" si="2"/>
        <v>0.161</v>
      </c>
    </row>
    <row r="79" spans="10:17" x14ac:dyDescent="0.25">
      <c r="J79" s="1" t="s">
        <v>135</v>
      </c>
      <c r="K79" s="13">
        <v>575787.18900000001</v>
      </c>
      <c r="L79" s="13">
        <v>4097329.6919999998</v>
      </c>
      <c r="M79" s="13">
        <v>1607.1759999999999</v>
      </c>
      <c r="N79" s="13">
        <v>1607.269</v>
      </c>
      <c r="O79" s="1" t="s">
        <v>43</v>
      </c>
      <c r="P79" s="13">
        <v>9.2999999999999999E-2</v>
      </c>
      <c r="Q79" s="13">
        <f t="shared" si="2"/>
        <v>9.2999999999999999E-2</v>
      </c>
    </row>
    <row r="80" spans="10:17" x14ac:dyDescent="0.25">
      <c r="J80" s="1" t="s">
        <v>136</v>
      </c>
      <c r="K80" s="13">
        <v>575792.88199999998</v>
      </c>
      <c r="L80" s="13">
        <v>4097327.5750000002</v>
      </c>
      <c r="M80" s="13">
        <v>1607.1759999999999</v>
      </c>
      <c r="N80" s="13">
        <v>1607.163</v>
      </c>
      <c r="O80" s="1" t="s">
        <v>43</v>
      </c>
      <c r="P80" s="13">
        <v>-1.2999999999999999E-2</v>
      </c>
      <c r="Q80" s="13">
        <f t="shared" si="2"/>
        <v>1.2999999999999999E-2</v>
      </c>
    </row>
    <row r="81" spans="10:17" x14ac:dyDescent="0.25">
      <c r="J81" s="1" t="s">
        <v>137</v>
      </c>
      <c r="K81" s="13">
        <v>575797.08400000003</v>
      </c>
      <c r="L81" s="13">
        <v>4097332.6179999998</v>
      </c>
      <c r="M81" s="13">
        <v>1607.434</v>
      </c>
      <c r="N81" s="13">
        <v>1607.424</v>
      </c>
      <c r="O81" s="1" t="s">
        <v>43</v>
      </c>
      <c r="P81" s="13">
        <v>-0.01</v>
      </c>
      <c r="Q81" s="13">
        <f t="shared" si="2"/>
        <v>0.01</v>
      </c>
    </row>
    <row r="82" spans="10:17" x14ac:dyDescent="0.25">
      <c r="J82" s="1" t="s">
        <v>138</v>
      </c>
      <c r="K82" s="13">
        <v>575802.20700000005</v>
      </c>
      <c r="L82" s="13">
        <v>4097333.8620000002</v>
      </c>
      <c r="M82" s="13">
        <v>1607.5119999999999</v>
      </c>
      <c r="N82" s="13">
        <v>1607.5519999999999</v>
      </c>
      <c r="O82" s="1" t="s">
        <v>43</v>
      </c>
      <c r="P82" s="13">
        <v>0.04</v>
      </c>
      <c r="Q82" s="13">
        <f t="shared" si="2"/>
        <v>0.04</v>
      </c>
    </row>
    <row r="83" spans="10:17" x14ac:dyDescent="0.25">
      <c r="J83" s="1" t="s">
        <v>139</v>
      </c>
      <c r="K83" s="13">
        <v>560924.54500000004</v>
      </c>
      <c r="L83" s="13">
        <v>4100563.66</v>
      </c>
      <c r="M83" s="13">
        <v>1466.268</v>
      </c>
      <c r="N83" s="13">
        <v>1466.2529999999999</v>
      </c>
      <c r="O83" s="1" t="s">
        <v>43</v>
      </c>
      <c r="P83" s="13">
        <v>-1.4999999999999999E-2</v>
      </c>
      <c r="Q83" s="13">
        <f t="shared" si="2"/>
        <v>1.4999999999999999E-2</v>
      </c>
    </row>
    <row r="84" spans="10:17" x14ac:dyDescent="0.25">
      <c r="J84" s="1" t="s">
        <v>140</v>
      </c>
      <c r="K84" s="13">
        <v>560928.85</v>
      </c>
      <c r="L84" s="13">
        <v>4100570.4720000001</v>
      </c>
      <c r="M84" s="13">
        <v>1466.568</v>
      </c>
      <c r="N84" s="13">
        <v>1466.393</v>
      </c>
      <c r="O84" s="1" t="s">
        <v>43</v>
      </c>
      <c r="P84" s="13">
        <v>-0.17499999999999999</v>
      </c>
      <c r="Q84" s="13">
        <f t="shared" si="2"/>
        <v>0.17499999999999999</v>
      </c>
    </row>
    <row r="85" spans="10:17" x14ac:dyDescent="0.25">
      <c r="J85" s="1" t="s">
        <v>141</v>
      </c>
      <c r="K85" s="13">
        <v>560924.34100000001</v>
      </c>
      <c r="L85" s="13">
        <v>4100576.06</v>
      </c>
      <c r="M85" s="13">
        <v>1466.414</v>
      </c>
      <c r="N85" s="13">
        <v>1466.2850000000001</v>
      </c>
      <c r="O85" s="1" t="s">
        <v>43</v>
      </c>
      <c r="P85" s="13">
        <v>-0.129</v>
      </c>
      <c r="Q85" s="13">
        <f t="shared" si="2"/>
        <v>0.129</v>
      </c>
    </row>
    <row r="86" spans="10:17" x14ac:dyDescent="0.25">
      <c r="J86" s="1" t="s">
        <v>142</v>
      </c>
      <c r="K86" s="13">
        <v>560921.26399999997</v>
      </c>
      <c r="L86" s="13">
        <v>4100580.9350000001</v>
      </c>
      <c r="M86" s="13">
        <v>1466.269</v>
      </c>
      <c r="N86" s="13">
        <v>1466.2840000000001</v>
      </c>
      <c r="O86" s="1" t="s">
        <v>43</v>
      </c>
      <c r="P86" s="13">
        <v>1.4999999999999999E-2</v>
      </c>
      <c r="Q86" s="13">
        <f t="shared" si="2"/>
        <v>1.4999999999999999E-2</v>
      </c>
    </row>
    <row r="87" spans="10:17" x14ac:dyDescent="0.25">
      <c r="J87" s="1" t="s">
        <v>143</v>
      </c>
      <c r="K87" s="13">
        <v>560923.68700000003</v>
      </c>
      <c r="L87" s="13">
        <v>4100588.2039999999</v>
      </c>
      <c r="M87" s="13">
        <v>1466.347</v>
      </c>
      <c r="N87" s="13">
        <v>1466.1369999999999</v>
      </c>
      <c r="O87" s="1" t="s">
        <v>43</v>
      </c>
      <c r="P87" s="13">
        <v>-0.21</v>
      </c>
      <c r="Q87" s="13">
        <f t="shared" si="2"/>
        <v>0.21</v>
      </c>
    </row>
  </sheetData>
  <mergeCells count="2">
    <mergeCell ref="A1:H1"/>
    <mergeCell ref="J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workbookViewId="0">
      <selection activeCell="A3" sqref="A3"/>
    </sheetView>
  </sheetViews>
  <sheetFormatPr defaultRowHeight="15" x14ac:dyDescent="0.25"/>
  <cols>
    <col min="1" max="1" width="11.42578125" style="30" bestFit="1" customWidth="1"/>
    <col min="2" max="2" width="10.5703125" style="13" bestFit="1" customWidth="1"/>
    <col min="3" max="3" width="11.5703125" style="13" bestFit="1" customWidth="1"/>
    <col min="4" max="4" width="8.85546875" style="13" bestFit="1" customWidth="1"/>
    <col min="5" max="5" width="8.5703125" style="13" bestFit="1" customWidth="1"/>
    <col min="6" max="6" width="13.5703125" style="1" bestFit="1" customWidth="1"/>
    <col min="7" max="7" width="7.28515625" style="13" bestFit="1" customWidth="1"/>
    <col min="8" max="8" width="2.7109375" style="1" customWidth="1"/>
    <col min="9" max="9" width="11.42578125" style="30" bestFit="1" customWidth="1"/>
    <col min="10" max="10" width="10.5703125" style="13" bestFit="1" customWidth="1"/>
    <col min="11" max="11" width="11.5703125" style="13" bestFit="1" customWidth="1"/>
    <col min="12" max="12" width="8.85546875" style="13" bestFit="1" customWidth="1"/>
    <col min="13" max="13" width="8.5703125" style="13" bestFit="1" customWidth="1"/>
    <col min="14" max="14" width="13.5703125" style="1" bestFit="1" customWidth="1"/>
    <col min="15" max="15" width="7.28515625" style="13" bestFit="1" customWidth="1"/>
    <col min="16" max="16" width="2.7109375" style="1" customWidth="1"/>
    <col min="17" max="17" width="11.42578125" style="30" bestFit="1" customWidth="1"/>
    <col min="18" max="18" width="10.5703125" style="13" bestFit="1" customWidth="1"/>
    <col min="19" max="19" width="11.5703125" style="13" bestFit="1" customWidth="1"/>
    <col min="20" max="20" width="8.85546875" style="13" bestFit="1" customWidth="1"/>
    <col min="21" max="21" width="8.5703125" style="13" bestFit="1" customWidth="1"/>
    <col min="22" max="22" width="13.5703125" style="1" bestFit="1" customWidth="1"/>
    <col min="23" max="23" width="7.28515625" style="13" bestFit="1" customWidth="1"/>
    <col min="24" max="16384" width="9.140625" style="1"/>
  </cols>
  <sheetData>
    <row r="1" spans="1:23" x14ac:dyDescent="0.25">
      <c r="A1" s="42" t="s">
        <v>9</v>
      </c>
      <c r="B1" s="42"/>
      <c r="C1" s="42"/>
      <c r="D1" s="42"/>
      <c r="E1" s="42"/>
      <c r="F1" s="42"/>
      <c r="G1" s="42"/>
      <c r="H1" s="14"/>
      <c r="I1" s="42" t="s">
        <v>10</v>
      </c>
      <c r="J1" s="42"/>
      <c r="K1" s="42"/>
      <c r="L1" s="42"/>
      <c r="M1" s="42"/>
      <c r="N1" s="42"/>
      <c r="O1" s="42"/>
      <c r="P1" s="14"/>
      <c r="Q1" s="42" t="s">
        <v>11</v>
      </c>
      <c r="R1" s="42"/>
      <c r="S1" s="42"/>
      <c r="T1" s="42"/>
      <c r="U1" s="42"/>
      <c r="V1" s="42"/>
      <c r="W1" s="42"/>
    </row>
    <row r="2" spans="1:23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4"/>
      <c r="I2" s="15" t="s">
        <v>0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5</v>
      </c>
      <c r="O2" s="17" t="s">
        <v>6</v>
      </c>
      <c r="P2" s="14"/>
      <c r="Q2" s="15" t="s">
        <v>0</v>
      </c>
      <c r="R2" s="16" t="s">
        <v>1</v>
      </c>
      <c r="S2" s="16" t="s">
        <v>2</v>
      </c>
      <c r="T2" s="16" t="s">
        <v>3</v>
      </c>
      <c r="U2" s="16" t="s">
        <v>12</v>
      </c>
      <c r="V2" s="16" t="s">
        <v>5</v>
      </c>
      <c r="W2" s="17" t="s">
        <v>6</v>
      </c>
    </row>
    <row r="3" spans="1:23" x14ac:dyDescent="0.25">
      <c r="A3" s="6" t="s">
        <v>59</v>
      </c>
      <c r="B3" s="18">
        <v>621596.51</v>
      </c>
      <c r="C3" s="18">
        <v>4125182.2140000002</v>
      </c>
      <c r="D3" s="18">
        <v>1373.193</v>
      </c>
      <c r="E3" s="18">
        <v>1373.2080000000001</v>
      </c>
      <c r="F3" s="19" t="s">
        <v>42</v>
      </c>
      <c r="G3" s="20">
        <v>1.4999999999999999E-2</v>
      </c>
      <c r="H3" s="14"/>
      <c r="I3" s="6" t="s">
        <v>59</v>
      </c>
      <c r="J3" s="20">
        <v>621596.51</v>
      </c>
      <c r="K3" s="20">
        <v>4125182.2140000002</v>
      </c>
      <c r="L3" s="20">
        <v>1373.193</v>
      </c>
      <c r="M3" s="20">
        <v>1373.2080000000001</v>
      </c>
      <c r="N3" s="9" t="s">
        <v>42</v>
      </c>
      <c r="O3" s="21">
        <v>1.4999999999999999E-2</v>
      </c>
      <c r="P3" s="14"/>
      <c r="Q3" s="6" t="s">
        <v>59</v>
      </c>
      <c r="R3" s="20">
        <v>621596.51</v>
      </c>
      <c r="S3" s="20">
        <v>4125182.2140000002</v>
      </c>
      <c r="T3" s="20">
        <v>1373.193</v>
      </c>
      <c r="U3" s="20">
        <v>1373.2090000000001</v>
      </c>
      <c r="V3" s="9" t="s">
        <v>42</v>
      </c>
      <c r="W3" s="21">
        <f>Table212[[#This Row],[DEMZ]]-Table212[[#This Row],[KnownZ]]</f>
        <v>1.6000000000076398E-2</v>
      </c>
    </row>
    <row r="4" spans="1:23" x14ac:dyDescent="0.25">
      <c r="A4" s="6" t="s">
        <v>60</v>
      </c>
      <c r="B4" s="18">
        <v>621580.01699999999</v>
      </c>
      <c r="C4" s="18">
        <v>4125180.0350000001</v>
      </c>
      <c r="D4" s="18">
        <v>1373.539</v>
      </c>
      <c r="E4" s="18">
        <v>1373.5450000000001</v>
      </c>
      <c r="F4" s="19" t="s">
        <v>42</v>
      </c>
      <c r="G4" s="20">
        <v>6.0000000000000001E-3</v>
      </c>
      <c r="H4" s="14"/>
      <c r="I4" s="6" t="s">
        <v>60</v>
      </c>
      <c r="J4" s="20">
        <v>621580.01699999999</v>
      </c>
      <c r="K4" s="20">
        <v>4125180.0350000001</v>
      </c>
      <c r="L4" s="20">
        <v>1373.539</v>
      </c>
      <c r="M4" s="20">
        <v>1373.5450000000001</v>
      </c>
      <c r="N4" s="9" t="s">
        <v>42</v>
      </c>
      <c r="O4" s="21">
        <v>6.0000000000000001E-3</v>
      </c>
      <c r="P4" s="14"/>
      <c r="Q4" s="6" t="s">
        <v>60</v>
      </c>
      <c r="R4" s="20">
        <v>621580.01699999999</v>
      </c>
      <c r="S4" s="20">
        <v>4125180.0350000001</v>
      </c>
      <c r="T4" s="20">
        <v>1373.539</v>
      </c>
      <c r="U4" s="20">
        <v>1373.546</v>
      </c>
      <c r="V4" s="9" t="s">
        <v>42</v>
      </c>
      <c r="W4" s="21">
        <f>Table212[[#This Row],[DEMZ]]-Table212[[#This Row],[KnownZ]]</f>
        <v>7.0000000000618456E-3</v>
      </c>
    </row>
    <row r="5" spans="1:23" x14ac:dyDescent="0.25">
      <c r="A5" s="6" t="s">
        <v>61</v>
      </c>
      <c r="B5" s="18">
        <v>621561.89</v>
      </c>
      <c r="C5" s="18">
        <v>4125177.6120000002</v>
      </c>
      <c r="D5" s="18">
        <v>1373.94</v>
      </c>
      <c r="E5" s="18">
        <v>1373.9</v>
      </c>
      <c r="F5" s="19" t="s">
        <v>42</v>
      </c>
      <c r="G5" s="20">
        <v>-0.04</v>
      </c>
      <c r="H5" s="14"/>
      <c r="I5" s="6" t="s">
        <v>61</v>
      </c>
      <c r="J5" s="20">
        <v>621561.89</v>
      </c>
      <c r="K5" s="20">
        <v>4125177.6120000002</v>
      </c>
      <c r="L5" s="20">
        <v>1373.94</v>
      </c>
      <c r="M5" s="20">
        <v>1373.9</v>
      </c>
      <c r="N5" s="9" t="s">
        <v>42</v>
      </c>
      <c r="O5" s="21">
        <v>-0.04</v>
      </c>
      <c r="P5" s="14"/>
      <c r="Q5" s="6" t="s">
        <v>61</v>
      </c>
      <c r="R5" s="20">
        <v>621561.89</v>
      </c>
      <c r="S5" s="20">
        <v>4125177.6120000002</v>
      </c>
      <c r="T5" s="20">
        <v>1373.94</v>
      </c>
      <c r="U5" s="20">
        <v>1373.9010000000001</v>
      </c>
      <c r="V5" s="9" t="s">
        <v>42</v>
      </c>
      <c r="W5" s="21">
        <f>Table212[[#This Row],[DEMZ]]-Table212[[#This Row],[KnownZ]]</f>
        <v>-3.8999999999987267E-2</v>
      </c>
    </row>
    <row r="6" spans="1:23" x14ac:dyDescent="0.25">
      <c r="A6" s="6" t="s">
        <v>62</v>
      </c>
      <c r="B6" s="18">
        <v>621545.37199999997</v>
      </c>
      <c r="C6" s="18">
        <v>4125175.3960000002</v>
      </c>
      <c r="D6" s="18">
        <v>1374.2470000000001</v>
      </c>
      <c r="E6" s="18">
        <v>1374.2529999999999</v>
      </c>
      <c r="F6" s="19" t="s">
        <v>42</v>
      </c>
      <c r="G6" s="20">
        <v>6.0000000000000001E-3</v>
      </c>
      <c r="H6" s="14"/>
      <c r="I6" s="6" t="s">
        <v>62</v>
      </c>
      <c r="J6" s="20">
        <v>621545.37199999997</v>
      </c>
      <c r="K6" s="20">
        <v>4125175.3960000002</v>
      </c>
      <c r="L6" s="20">
        <v>1374.2470000000001</v>
      </c>
      <c r="M6" s="20">
        <v>1374.2529999999999</v>
      </c>
      <c r="N6" s="9" t="s">
        <v>42</v>
      </c>
      <c r="O6" s="21">
        <v>6.0000000000000001E-3</v>
      </c>
      <c r="P6" s="14"/>
      <c r="Q6" s="6" t="s">
        <v>62</v>
      </c>
      <c r="R6" s="20">
        <v>621545.37199999997</v>
      </c>
      <c r="S6" s="20">
        <v>4125175.3960000002</v>
      </c>
      <c r="T6" s="20">
        <v>1374.2470000000001</v>
      </c>
      <c r="U6" s="20">
        <v>1374.2529999999999</v>
      </c>
      <c r="V6" s="9" t="s">
        <v>42</v>
      </c>
      <c r="W6" s="21">
        <f>Table212[[#This Row],[DEMZ]]-Table212[[#This Row],[KnownZ]]</f>
        <v>5.9999999998581188E-3</v>
      </c>
    </row>
    <row r="7" spans="1:23" x14ac:dyDescent="0.25">
      <c r="A7" s="6" t="s">
        <v>63</v>
      </c>
      <c r="B7" s="18">
        <v>621529.51300000004</v>
      </c>
      <c r="C7" s="18">
        <v>4125173.3169999998</v>
      </c>
      <c r="D7" s="18">
        <v>1374.4580000000001</v>
      </c>
      <c r="E7" s="18">
        <v>1374.4749999999999</v>
      </c>
      <c r="F7" s="19" t="s">
        <v>42</v>
      </c>
      <c r="G7" s="20">
        <v>1.7000000000000001E-2</v>
      </c>
      <c r="H7" s="14"/>
      <c r="I7" s="6" t="s">
        <v>63</v>
      </c>
      <c r="J7" s="20">
        <v>621529.51300000004</v>
      </c>
      <c r="K7" s="20">
        <v>4125173.3169999998</v>
      </c>
      <c r="L7" s="20">
        <v>1374.4580000000001</v>
      </c>
      <c r="M7" s="20">
        <v>1374.4749999999999</v>
      </c>
      <c r="N7" s="9" t="s">
        <v>42</v>
      </c>
      <c r="O7" s="21">
        <v>1.7000000000000001E-2</v>
      </c>
      <c r="P7" s="14"/>
      <c r="Q7" s="6" t="s">
        <v>63</v>
      </c>
      <c r="R7" s="20">
        <v>621529.51300000004</v>
      </c>
      <c r="S7" s="20">
        <v>4125173.3169999998</v>
      </c>
      <c r="T7" s="20">
        <v>1374.4580000000001</v>
      </c>
      <c r="U7" s="20">
        <v>1374.479</v>
      </c>
      <c r="V7" s="9" t="s">
        <v>42</v>
      </c>
      <c r="W7" s="21">
        <f>Table212[[#This Row],[DEMZ]]-Table212[[#This Row],[KnownZ]]</f>
        <v>2.0999999999958163E-2</v>
      </c>
    </row>
    <row r="8" spans="1:23" x14ac:dyDescent="0.25">
      <c r="A8" s="6" t="s">
        <v>64</v>
      </c>
      <c r="B8" s="20">
        <v>628212.674</v>
      </c>
      <c r="C8" s="20">
        <v>4127382.16</v>
      </c>
      <c r="D8" s="20">
        <v>1316.7090000000001</v>
      </c>
      <c r="E8" s="20">
        <v>1316.7439999999999</v>
      </c>
      <c r="F8" s="19" t="s">
        <v>42</v>
      </c>
      <c r="G8" s="20">
        <v>3.5000000000000003E-2</v>
      </c>
      <c r="H8" s="14"/>
      <c r="I8" s="6" t="s">
        <v>64</v>
      </c>
      <c r="J8" s="20">
        <v>628212.674</v>
      </c>
      <c r="K8" s="20">
        <v>4127382.16</v>
      </c>
      <c r="L8" s="20">
        <v>1316.7090000000001</v>
      </c>
      <c r="M8" s="20">
        <v>1316.7439999999999</v>
      </c>
      <c r="N8" s="9" t="s">
        <v>42</v>
      </c>
      <c r="O8" s="21">
        <v>3.5000000000000003E-2</v>
      </c>
      <c r="P8" s="14"/>
      <c r="Q8" s="6" t="s">
        <v>64</v>
      </c>
      <c r="R8" s="20">
        <v>628212.674</v>
      </c>
      <c r="S8" s="20">
        <v>4127382.16</v>
      </c>
      <c r="T8" s="20">
        <v>1316.7090000000001</v>
      </c>
      <c r="U8" s="20">
        <v>1316.7380000000001</v>
      </c>
      <c r="V8" s="9" t="s">
        <v>42</v>
      </c>
      <c r="W8" s="21">
        <f>Table212[[#This Row],[DEMZ]]-Table212[[#This Row],[KnownZ]]</f>
        <v>2.8999999999996362E-2</v>
      </c>
    </row>
    <row r="9" spans="1:23" x14ac:dyDescent="0.25">
      <c r="A9" s="6" t="s">
        <v>65</v>
      </c>
      <c r="B9" s="20">
        <v>628212.70799999998</v>
      </c>
      <c r="C9" s="20">
        <v>4127370.2960000001</v>
      </c>
      <c r="D9" s="20">
        <v>1316.6469999999999</v>
      </c>
      <c r="E9" s="20">
        <v>1316.6559999999999</v>
      </c>
      <c r="F9" s="19" t="s">
        <v>42</v>
      </c>
      <c r="G9" s="20">
        <v>8.9999999999999993E-3</v>
      </c>
      <c r="H9" s="14"/>
      <c r="I9" s="6" t="s">
        <v>65</v>
      </c>
      <c r="J9" s="20">
        <v>628212.70799999998</v>
      </c>
      <c r="K9" s="20">
        <v>4127370.2960000001</v>
      </c>
      <c r="L9" s="20">
        <v>1316.6469999999999</v>
      </c>
      <c r="M9" s="20">
        <v>1316.6559999999999</v>
      </c>
      <c r="N9" s="9" t="s">
        <v>42</v>
      </c>
      <c r="O9" s="21">
        <v>8.9999999999999993E-3</v>
      </c>
      <c r="P9" s="14"/>
      <c r="Q9" s="6" t="s">
        <v>65</v>
      </c>
      <c r="R9" s="20">
        <v>628212.70799999998</v>
      </c>
      <c r="S9" s="20">
        <v>4127370.2960000001</v>
      </c>
      <c r="T9" s="20">
        <v>1316.6469999999999</v>
      </c>
      <c r="U9" s="20">
        <v>1316.6610000000001</v>
      </c>
      <c r="V9" s="9" t="s">
        <v>42</v>
      </c>
      <c r="W9" s="21">
        <f>Table212[[#This Row],[DEMZ]]-Table212[[#This Row],[KnownZ]]</f>
        <v>1.4000000000123691E-2</v>
      </c>
    </row>
    <row r="10" spans="1:23" x14ac:dyDescent="0.25">
      <c r="A10" s="6" t="s">
        <v>66</v>
      </c>
      <c r="B10" s="20">
        <v>628213.16500000004</v>
      </c>
      <c r="C10" s="20">
        <v>4127355.9309999999</v>
      </c>
      <c r="D10" s="20">
        <v>1316.6510000000001</v>
      </c>
      <c r="E10" s="20">
        <v>1316.646</v>
      </c>
      <c r="F10" s="19" t="s">
        <v>42</v>
      </c>
      <c r="G10" s="20">
        <v>-5.0000000000000001E-3</v>
      </c>
      <c r="H10" s="14"/>
      <c r="I10" s="6" t="s">
        <v>66</v>
      </c>
      <c r="J10" s="20">
        <v>628213.16500000004</v>
      </c>
      <c r="K10" s="20">
        <v>4127355.9309999999</v>
      </c>
      <c r="L10" s="20">
        <v>1316.6510000000001</v>
      </c>
      <c r="M10" s="20">
        <v>1316.646</v>
      </c>
      <c r="N10" s="9" t="s">
        <v>42</v>
      </c>
      <c r="O10" s="21">
        <v>-5.0000000000000001E-3</v>
      </c>
      <c r="P10" s="14"/>
      <c r="Q10" s="6" t="s">
        <v>66</v>
      </c>
      <c r="R10" s="20">
        <v>628213.16500000004</v>
      </c>
      <c r="S10" s="20">
        <v>4127355.9309999999</v>
      </c>
      <c r="T10" s="20">
        <v>1316.6510000000001</v>
      </c>
      <c r="U10" s="20">
        <v>1316.6410000000001</v>
      </c>
      <c r="V10" s="9" t="s">
        <v>42</v>
      </c>
      <c r="W10" s="21">
        <f>Table212[[#This Row],[DEMZ]]-Table212[[#This Row],[KnownZ]]</f>
        <v>-9.9999999999909051E-3</v>
      </c>
    </row>
    <row r="11" spans="1:23" x14ac:dyDescent="0.25">
      <c r="A11" s="6" t="s">
        <v>67</v>
      </c>
      <c r="B11" s="20">
        <v>628213.59400000004</v>
      </c>
      <c r="C11" s="20">
        <v>4127338.7620000001</v>
      </c>
      <c r="D11" s="20">
        <v>1316.6420000000001</v>
      </c>
      <c r="E11" s="20">
        <v>1316.6220000000001</v>
      </c>
      <c r="F11" s="19" t="s">
        <v>42</v>
      </c>
      <c r="G11" s="20">
        <v>-0.02</v>
      </c>
      <c r="H11" s="14"/>
      <c r="I11" s="6" t="s">
        <v>67</v>
      </c>
      <c r="J11" s="20">
        <v>628213.59400000004</v>
      </c>
      <c r="K11" s="20">
        <v>4127338.7620000001</v>
      </c>
      <c r="L11" s="20">
        <v>1316.6420000000001</v>
      </c>
      <c r="M11" s="20">
        <v>1316.6220000000001</v>
      </c>
      <c r="N11" s="9" t="s">
        <v>42</v>
      </c>
      <c r="O11" s="21">
        <v>-0.02</v>
      </c>
      <c r="P11" s="14"/>
      <c r="Q11" s="6" t="s">
        <v>67</v>
      </c>
      <c r="R11" s="20">
        <v>628213.59400000004</v>
      </c>
      <c r="S11" s="20">
        <v>4127338.7620000001</v>
      </c>
      <c r="T11" s="20">
        <v>1316.6420000000001</v>
      </c>
      <c r="U11" s="20">
        <v>1316.624</v>
      </c>
      <c r="V11" s="9" t="s">
        <v>42</v>
      </c>
      <c r="W11" s="21">
        <f>Table212[[#This Row],[DEMZ]]-Table212[[#This Row],[KnownZ]]</f>
        <v>-1.8000000000029104E-2</v>
      </c>
    </row>
    <row r="12" spans="1:23" x14ac:dyDescent="0.25">
      <c r="A12" s="6" t="s">
        <v>68</v>
      </c>
      <c r="B12" s="20">
        <v>628214.13</v>
      </c>
      <c r="C12" s="20">
        <v>4127320.0440000002</v>
      </c>
      <c r="D12" s="20">
        <v>1316.4639999999999</v>
      </c>
      <c r="E12" s="20">
        <v>1316.4780000000001</v>
      </c>
      <c r="F12" s="19" t="s">
        <v>42</v>
      </c>
      <c r="G12" s="20">
        <v>1.4E-2</v>
      </c>
      <c r="H12" s="14"/>
      <c r="I12" s="6" t="s">
        <v>68</v>
      </c>
      <c r="J12" s="20">
        <v>628214.13</v>
      </c>
      <c r="K12" s="20">
        <v>4127320.0440000002</v>
      </c>
      <c r="L12" s="20">
        <v>1316.4639999999999</v>
      </c>
      <c r="M12" s="20">
        <v>1316.4780000000001</v>
      </c>
      <c r="N12" s="9" t="s">
        <v>42</v>
      </c>
      <c r="O12" s="21">
        <v>1.4E-2</v>
      </c>
      <c r="P12" s="14"/>
      <c r="Q12" s="6" t="s">
        <v>68</v>
      </c>
      <c r="R12" s="20">
        <v>628214.13</v>
      </c>
      <c r="S12" s="20">
        <v>4127320.0440000002</v>
      </c>
      <c r="T12" s="20">
        <v>1316.4639999999999</v>
      </c>
      <c r="U12" s="20">
        <v>1316.4690000000001</v>
      </c>
      <c r="V12" s="9" t="s">
        <v>42</v>
      </c>
      <c r="W12" s="21">
        <f>Table212[[#This Row],[DEMZ]]-Table212[[#This Row],[KnownZ]]</f>
        <v>5.0000000001091394E-3</v>
      </c>
    </row>
    <row r="13" spans="1:23" x14ac:dyDescent="0.25">
      <c r="A13" s="6" t="s">
        <v>69</v>
      </c>
      <c r="B13" s="20">
        <v>635168.99899999995</v>
      </c>
      <c r="C13" s="20">
        <v>4142926.8369999998</v>
      </c>
      <c r="D13" s="20">
        <v>1517.248</v>
      </c>
      <c r="E13" s="20">
        <v>1517.289</v>
      </c>
      <c r="F13" s="19" t="s">
        <v>42</v>
      </c>
      <c r="G13" s="20">
        <v>4.1000000000000002E-2</v>
      </c>
      <c r="H13" s="14"/>
      <c r="I13" s="6" t="s">
        <v>69</v>
      </c>
      <c r="J13" s="20">
        <v>635168.99899999995</v>
      </c>
      <c r="K13" s="20">
        <v>4142926.8369999998</v>
      </c>
      <c r="L13" s="20">
        <v>1517.248</v>
      </c>
      <c r="M13" s="20">
        <v>1517.289</v>
      </c>
      <c r="N13" s="9" t="s">
        <v>42</v>
      </c>
      <c r="O13" s="21">
        <v>4.1000000000000002E-2</v>
      </c>
      <c r="P13" s="14"/>
      <c r="Q13" s="6" t="s">
        <v>69</v>
      </c>
      <c r="R13" s="9">
        <v>635168.99899999995</v>
      </c>
      <c r="S13" s="9">
        <v>4142926.8369999998</v>
      </c>
      <c r="T13" s="9">
        <v>1517.248</v>
      </c>
      <c r="U13" s="9">
        <v>1517.2850000000001</v>
      </c>
      <c r="V13" s="9" t="s">
        <v>42</v>
      </c>
      <c r="W13" s="20">
        <f>Table212[[#This Row],[DEMZ]]-Table212[[#This Row],[KnownZ]]</f>
        <v>3.7000000000034561E-2</v>
      </c>
    </row>
    <row r="14" spans="1:23" x14ac:dyDescent="0.25">
      <c r="A14" s="6" t="s">
        <v>70</v>
      </c>
      <c r="B14" s="20">
        <v>635177.61199999996</v>
      </c>
      <c r="C14" s="20">
        <v>4142927.9019999998</v>
      </c>
      <c r="D14" s="20">
        <v>1517.337</v>
      </c>
      <c r="E14" s="20">
        <v>1517.3530000000001</v>
      </c>
      <c r="F14" s="19" t="s">
        <v>42</v>
      </c>
      <c r="G14" s="20">
        <v>1.6E-2</v>
      </c>
      <c r="H14" s="14"/>
      <c r="I14" s="6" t="s">
        <v>70</v>
      </c>
      <c r="J14" s="20">
        <v>635177.61199999996</v>
      </c>
      <c r="K14" s="20">
        <v>4142927.9019999998</v>
      </c>
      <c r="L14" s="20">
        <v>1517.337</v>
      </c>
      <c r="M14" s="20">
        <v>1517.3530000000001</v>
      </c>
      <c r="N14" s="9" t="s">
        <v>42</v>
      </c>
      <c r="O14" s="21">
        <v>1.6E-2</v>
      </c>
      <c r="P14" s="14"/>
      <c r="Q14" s="6" t="s">
        <v>70</v>
      </c>
      <c r="R14" s="9">
        <v>635177.61199999996</v>
      </c>
      <c r="S14" s="9">
        <v>4142927.9019999998</v>
      </c>
      <c r="T14" s="9">
        <v>1517.337</v>
      </c>
      <c r="U14" s="9">
        <v>1517.377</v>
      </c>
      <c r="V14" s="9" t="s">
        <v>42</v>
      </c>
      <c r="W14" s="20">
        <f>Table212[[#This Row],[DEMZ]]-Table212[[#This Row],[KnownZ]]</f>
        <v>3.999999999996362E-2</v>
      </c>
    </row>
    <row r="15" spans="1:23" x14ac:dyDescent="0.25">
      <c r="A15" s="6" t="s">
        <v>71</v>
      </c>
      <c r="B15" s="20">
        <v>635182.66299999994</v>
      </c>
      <c r="C15" s="20">
        <v>4142926.375</v>
      </c>
      <c r="D15" s="20">
        <v>1517.328</v>
      </c>
      <c r="E15" s="20">
        <v>1517.356</v>
      </c>
      <c r="F15" s="19" t="s">
        <v>42</v>
      </c>
      <c r="G15" s="20">
        <v>2.8000000000000001E-2</v>
      </c>
      <c r="H15" s="14"/>
      <c r="I15" s="6" t="s">
        <v>71</v>
      </c>
      <c r="J15" s="20">
        <v>635182.66299999994</v>
      </c>
      <c r="K15" s="20">
        <v>4142926.375</v>
      </c>
      <c r="L15" s="20">
        <v>1517.328</v>
      </c>
      <c r="M15" s="20">
        <v>1517.356</v>
      </c>
      <c r="N15" s="9" t="s">
        <v>42</v>
      </c>
      <c r="O15" s="21">
        <v>2.8000000000000001E-2</v>
      </c>
      <c r="P15" s="14"/>
      <c r="Q15" s="6" t="s">
        <v>71</v>
      </c>
      <c r="R15" s="9">
        <v>635182.66299999994</v>
      </c>
      <c r="S15" s="9">
        <v>4142926.375</v>
      </c>
      <c r="T15" s="9">
        <v>1517.328</v>
      </c>
      <c r="U15" s="9">
        <v>1517.3610000000001</v>
      </c>
      <c r="V15" s="9" t="s">
        <v>42</v>
      </c>
      <c r="W15" s="20">
        <f>Table212[[#This Row],[DEMZ]]-Table212[[#This Row],[KnownZ]]</f>
        <v>3.3000000000129148E-2</v>
      </c>
    </row>
    <row r="16" spans="1:23" x14ac:dyDescent="0.25">
      <c r="A16" s="6" t="s">
        <v>72</v>
      </c>
      <c r="B16" s="20">
        <v>635189.60800000001</v>
      </c>
      <c r="C16" s="20">
        <v>4142923.9750000001</v>
      </c>
      <c r="D16" s="20">
        <v>1517.2470000000001</v>
      </c>
      <c r="E16" s="20">
        <v>1517.287</v>
      </c>
      <c r="F16" s="19" t="s">
        <v>42</v>
      </c>
      <c r="G16" s="20">
        <v>0.04</v>
      </c>
      <c r="H16" s="14"/>
      <c r="I16" s="6" t="s">
        <v>72</v>
      </c>
      <c r="J16" s="20">
        <v>635189.60800000001</v>
      </c>
      <c r="K16" s="20">
        <v>4142923.9750000001</v>
      </c>
      <c r="L16" s="20">
        <v>1517.2470000000001</v>
      </c>
      <c r="M16" s="20">
        <v>1517.287</v>
      </c>
      <c r="N16" s="9" t="s">
        <v>42</v>
      </c>
      <c r="O16" s="21">
        <v>0.04</v>
      </c>
      <c r="P16" s="14"/>
      <c r="Q16" s="6" t="s">
        <v>72</v>
      </c>
      <c r="R16" s="9">
        <v>635189.60800000001</v>
      </c>
      <c r="S16" s="9">
        <v>4142923.9750000001</v>
      </c>
      <c r="T16" s="9">
        <v>1517.2470000000001</v>
      </c>
      <c r="U16" s="9">
        <v>1517.279</v>
      </c>
      <c r="V16" s="9" t="s">
        <v>42</v>
      </c>
      <c r="W16" s="20">
        <f>Table212[[#This Row],[DEMZ]]-Table212[[#This Row],[KnownZ]]</f>
        <v>3.1999999999925421E-2</v>
      </c>
    </row>
    <row r="17" spans="1:23" x14ac:dyDescent="0.25">
      <c r="A17" s="6" t="s">
        <v>73</v>
      </c>
      <c r="B17" s="20">
        <v>635197.17200000002</v>
      </c>
      <c r="C17" s="20">
        <v>4142924.781</v>
      </c>
      <c r="D17" s="20">
        <v>1517.24</v>
      </c>
      <c r="E17" s="20">
        <v>1517.2539999999999</v>
      </c>
      <c r="F17" s="19" t="s">
        <v>42</v>
      </c>
      <c r="G17" s="18">
        <v>1.4E-2</v>
      </c>
      <c r="H17" s="14"/>
      <c r="I17" s="6" t="s">
        <v>73</v>
      </c>
      <c r="J17" s="20">
        <v>635197.17200000002</v>
      </c>
      <c r="K17" s="20">
        <v>4142924.781</v>
      </c>
      <c r="L17" s="20">
        <v>1517.24</v>
      </c>
      <c r="M17" s="20">
        <v>1517.2539999999999</v>
      </c>
      <c r="N17" s="9" t="s">
        <v>42</v>
      </c>
      <c r="O17" s="21">
        <v>1.4E-2</v>
      </c>
      <c r="P17" s="14"/>
      <c r="Q17" s="6" t="s">
        <v>73</v>
      </c>
      <c r="R17" s="9">
        <v>635197.17200000002</v>
      </c>
      <c r="S17" s="9">
        <v>4142924.781</v>
      </c>
      <c r="T17" s="9">
        <v>1517.24</v>
      </c>
      <c r="U17" s="9">
        <v>1517.2529999999999</v>
      </c>
      <c r="V17" s="9" t="s">
        <v>42</v>
      </c>
      <c r="W17" s="20">
        <f>Table212[[#This Row],[DEMZ]]-Table212[[#This Row],[KnownZ]]</f>
        <v>1.2999999999919964E-2</v>
      </c>
    </row>
    <row r="18" spans="1:23" x14ac:dyDescent="0.25">
      <c r="A18" s="6" t="s">
        <v>74</v>
      </c>
      <c r="B18" s="20">
        <v>650156.06000000006</v>
      </c>
      <c r="C18" s="20">
        <v>4125181.5720000002</v>
      </c>
      <c r="D18" s="20">
        <v>1356.444</v>
      </c>
      <c r="E18" s="20">
        <v>1356.4860000000001</v>
      </c>
      <c r="F18" s="19" t="s">
        <v>42</v>
      </c>
      <c r="G18" s="18">
        <v>4.2000000000000003E-2</v>
      </c>
      <c r="H18" s="14"/>
      <c r="I18" s="6" t="s">
        <v>74</v>
      </c>
      <c r="J18" s="20">
        <v>650156.06000000006</v>
      </c>
      <c r="K18" s="20">
        <v>4125181.5720000002</v>
      </c>
      <c r="L18" s="20">
        <v>1356.444</v>
      </c>
      <c r="M18" s="20">
        <v>1356.4860000000001</v>
      </c>
      <c r="N18" s="9" t="s">
        <v>42</v>
      </c>
      <c r="O18" s="21">
        <v>4.2000000000000003E-2</v>
      </c>
      <c r="P18" s="14"/>
      <c r="Q18" s="6" t="s">
        <v>74</v>
      </c>
      <c r="R18" s="9">
        <v>650156.06000000006</v>
      </c>
      <c r="S18" s="9">
        <v>4125181.5720000002</v>
      </c>
      <c r="T18" s="9">
        <v>1356.444</v>
      </c>
      <c r="U18" s="9">
        <v>1356.489</v>
      </c>
      <c r="V18" s="9" t="s">
        <v>42</v>
      </c>
      <c r="W18" s="20">
        <f>Table212[[#This Row],[DEMZ]]-Table212[[#This Row],[KnownZ]]</f>
        <v>4.500000000007276E-2</v>
      </c>
    </row>
    <row r="19" spans="1:23" x14ac:dyDescent="0.25">
      <c r="A19" s="6" t="s">
        <v>75</v>
      </c>
      <c r="B19" s="20">
        <v>650151.81200000003</v>
      </c>
      <c r="C19" s="20">
        <v>4125172.4279999998</v>
      </c>
      <c r="D19" s="20">
        <v>1356.2329999999999</v>
      </c>
      <c r="E19" s="20">
        <v>1356.2929999999999</v>
      </c>
      <c r="F19" s="19" t="s">
        <v>42</v>
      </c>
      <c r="G19" s="18">
        <v>0.06</v>
      </c>
      <c r="H19" s="14"/>
      <c r="I19" s="6" t="s">
        <v>75</v>
      </c>
      <c r="J19" s="20">
        <v>650151.81200000003</v>
      </c>
      <c r="K19" s="20">
        <v>4125172.4279999998</v>
      </c>
      <c r="L19" s="20">
        <v>1356.2329999999999</v>
      </c>
      <c r="M19" s="20">
        <v>1356.2929999999999</v>
      </c>
      <c r="N19" s="9" t="s">
        <v>42</v>
      </c>
      <c r="O19" s="21">
        <v>0.06</v>
      </c>
      <c r="P19" s="14"/>
      <c r="Q19" s="6" t="s">
        <v>75</v>
      </c>
      <c r="R19" s="9">
        <v>650151.81200000003</v>
      </c>
      <c r="S19" s="9">
        <v>4125172.4279999998</v>
      </c>
      <c r="T19" s="9">
        <v>1356.2329999999999</v>
      </c>
      <c r="U19" s="9">
        <v>1356.2829999999999</v>
      </c>
      <c r="V19" s="9" t="s">
        <v>42</v>
      </c>
      <c r="W19" s="20">
        <f>Table212[[#This Row],[DEMZ]]-Table212[[#This Row],[KnownZ]]</f>
        <v>4.9999999999954525E-2</v>
      </c>
    </row>
    <row r="20" spans="1:23" x14ac:dyDescent="0.25">
      <c r="A20" s="6" t="s">
        <v>76</v>
      </c>
      <c r="B20" s="20">
        <v>650147.72900000005</v>
      </c>
      <c r="C20" s="20">
        <v>4125164.0150000001</v>
      </c>
      <c r="D20" s="20">
        <v>1355.999</v>
      </c>
      <c r="E20" s="20">
        <v>1356.0650000000001</v>
      </c>
      <c r="F20" s="19" t="s">
        <v>42</v>
      </c>
      <c r="G20" s="18">
        <v>6.6000000000000003E-2</v>
      </c>
      <c r="H20" s="14"/>
      <c r="I20" s="6" t="s">
        <v>76</v>
      </c>
      <c r="J20" s="20">
        <v>650147.72900000005</v>
      </c>
      <c r="K20" s="20">
        <v>4125164.0150000001</v>
      </c>
      <c r="L20" s="20">
        <v>1355.999</v>
      </c>
      <c r="M20" s="20">
        <v>1356.0650000000001</v>
      </c>
      <c r="N20" s="9" t="s">
        <v>42</v>
      </c>
      <c r="O20" s="21">
        <v>6.6000000000000003E-2</v>
      </c>
      <c r="P20" s="14"/>
      <c r="Q20" s="6" t="s">
        <v>76</v>
      </c>
      <c r="R20" s="9">
        <v>650147.72900000005</v>
      </c>
      <c r="S20" s="9">
        <v>4125164.0150000001</v>
      </c>
      <c r="T20" s="9">
        <v>1355.999</v>
      </c>
      <c r="U20" s="9">
        <v>1356.066</v>
      </c>
      <c r="V20" s="9" t="s">
        <v>42</v>
      </c>
      <c r="W20" s="20">
        <f>Table212[[#This Row],[DEMZ]]-Table212[[#This Row],[KnownZ]]</f>
        <v>6.7000000000007276E-2</v>
      </c>
    </row>
    <row r="21" spans="1:23" x14ac:dyDescent="0.25">
      <c r="A21" s="6" t="s">
        <v>77</v>
      </c>
      <c r="B21" s="20">
        <v>650142.94400000002</v>
      </c>
      <c r="C21" s="20">
        <v>4125154.5750000002</v>
      </c>
      <c r="D21" s="20">
        <v>1355.722</v>
      </c>
      <c r="E21" s="20">
        <v>1355.7840000000001</v>
      </c>
      <c r="F21" s="19" t="s">
        <v>42</v>
      </c>
      <c r="G21" s="18">
        <v>6.2E-2</v>
      </c>
      <c r="H21" s="14"/>
      <c r="I21" s="6" t="s">
        <v>77</v>
      </c>
      <c r="J21" s="20">
        <v>650142.94400000002</v>
      </c>
      <c r="K21" s="20">
        <v>4125154.5750000002</v>
      </c>
      <c r="L21" s="20">
        <v>1355.722</v>
      </c>
      <c r="M21" s="20">
        <v>1355.7840000000001</v>
      </c>
      <c r="N21" s="9" t="s">
        <v>42</v>
      </c>
      <c r="O21" s="21">
        <v>6.2E-2</v>
      </c>
      <c r="P21" s="14"/>
      <c r="Q21" s="6" t="s">
        <v>77</v>
      </c>
      <c r="R21" s="9">
        <v>650142.94400000002</v>
      </c>
      <c r="S21" s="9">
        <v>4125154.5750000002</v>
      </c>
      <c r="T21" s="9">
        <v>1355.722</v>
      </c>
      <c r="U21" s="9">
        <v>1355.7840000000001</v>
      </c>
      <c r="V21" s="9" t="s">
        <v>42</v>
      </c>
      <c r="W21" s="20">
        <f>Table212[[#This Row],[DEMZ]]-Table212[[#This Row],[KnownZ]]</f>
        <v>6.200000000012551E-2</v>
      </c>
    </row>
    <row r="22" spans="1:23" x14ac:dyDescent="0.25">
      <c r="A22" s="6" t="s">
        <v>78</v>
      </c>
      <c r="B22" s="20">
        <v>650137.93599999999</v>
      </c>
      <c r="C22" s="20">
        <v>4125144.878</v>
      </c>
      <c r="D22" s="20">
        <v>1355.3679999999999</v>
      </c>
      <c r="E22" s="20">
        <v>1355.431</v>
      </c>
      <c r="F22" s="19" t="s">
        <v>42</v>
      </c>
      <c r="G22" s="18">
        <v>6.3E-2</v>
      </c>
      <c r="H22" s="14"/>
      <c r="I22" s="6" t="s">
        <v>78</v>
      </c>
      <c r="J22" s="20">
        <v>650137.93599999999</v>
      </c>
      <c r="K22" s="20">
        <v>4125144.878</v>
      </c>
      <c r="L22" s="20">
        <v>1355.3679999999999</v>
      </c>
      <c r="M22" s="20">
        <v>1355.4290000000001</v>
      </c>
      <c r="N22" s="9" t="s">
        <v>42</v>
      </c>
      <c r="O22" s="21">
        <v>6.0999999999999999E-2</v>
      </c>
      <c r="P22" s="14"/>
      <c r="Q22" s="6" t="s">
        <v>78</v>
      </c>
      <c r="R22" s="9">
        <v>650137.93599999999</v>
      </c>
      <c r="S22" s="9">
        <v>4125144.878</v>
      </c>
      <c r="T22" s="9">
        <v>1355.3679999999999</v>
      </c>
      <c r="U22" s="9">
        <v>1355.4490000000001</v>
      </c>
      <c r="V22" s="9" t="s">
        <v>42</v>
      </c>
      <c r="W22" s="20">
        <f>Table212[[#This Row],[DEMZ]]-Table212[[#This Row],[KnownZ]]</f>
        <v>8.1000000000130967E-2</v>
      </c>
    </row>
    <row r="23" spans="1:23" x14ac:dyDescent="0.25">
      <c r="A23" s="6" t="s">
        <v>79</v>
      </c>
      <c r="B23" s="20">
        <v>629261.853</v>
      </c>
      <c r="C23" s="20">
        <v>4109007.2969999998</v>
      </c>
      <c r="D23" s="20">
        <v>1439.6369999999999</v>
      </c>
      <c r="E23" s="20">
        <v>1439.6020000000001</v>
      </c>
      <c r="F23" s="19" t="s">
        <v>42</v>
      </c>
      <c r="G23" s="18">
        <v>-3.5000000000000003E-2</v>
      </c>
      <c r="H23" s="14"/>
      <c r="I23" s="6" t="s">
        <v>79</v>
      </c>
      <c r="J23" s="20">
        <v>629261.853</v>
      </c>
      <c r="K23" s="20">
        <v>4109007.2969999998</v>
      </c>
      <c r="L23" s="20">
        <v>1439.6369999999999</v>
      </c>
      <c r="M23" s="20">
        <v>1439.6020000000001</v>
      </c>
      <c r="N23" s="9" t="s">
        <v>42</v>
      </c>
      <c r="O23" s="21">
        <v>-3.5000000000000003E-2</v>
      </c>
      <c r="P23" s="14"/>
      <c r="Q23" s="6" t="s">
        <v>79</v>
      </c>
      <c r="R23" s="9">
        <v>629261.853</v>
      </c>
      <c r="S23" s="9">
        <v>4109007.2969999998</v>
      </c>
      <c r="T23" s="9">
        <v>1439.6369999999999</v>
      </c>
      <c r="U23" s="9">
        <v>1439.5989999999999</v>
      </c>
      <c r="V23" s="9" t="s">
        <v>42</v>
      </c>
      <c r="W23" s="20">
        <f>Table212[[#This Row],[DEMZ]]-Table212[[#This Row],[KnownZ]]</f>
        <v>-3.8000000000010914E-2</v>
      </c>
    </row>
    <row r="24" spans="1:23" x14ac:dyDescent="0.25">
      <c r="A24" s="6" t="s">
        <v>80</v>
      </c>
      <c r="B24" s="20">
        <v>629260.49399999995</v>
      </c>
      <c r="C24" s="20">
        <v>4108991.4130000002</v>
      </c>
      <c r="D24" s="20">
        <v>1439.585</v>
      </c>
      <c r="E24" s="20">
        <v>1439.5719999999999</v>
      </c>
      <c r="F24" s="19" t="s">
        <v>42</v>
      </c>
      <c r="G24" s="18">
        <v>-1.2999999999999999E-2</v>
      </c>
      <c r="H24" s="14"/>
      <c r="I24" s="6" t="s">
        <v>80</v>
      </c>
      <c r="J24" s="20">
        <v>629260.49399999995</v>
      </c>
      <c r="K24" s="20">
        <v>4108991.4130000002</v>
      </c>
      <c r="L24" s="20">
        <v>1439.585</v>
      </c>
      <c r="M24" s="20">
        <v>1439.5719999999999</v>
      </c>
      <c r="N24" s="9" t="s">
        <v>42</v>
      </c>
      <c r="O24" s="21">
        <v>-1.2999999999999999E-2</v>
      </c>
      <c r="P24" s="14"/>
      <c r="Q24" s="6" t="s">
        <v>80</v>
      </c>
      <c r="R24" s="9">
        <v>629260.49399999995</v>
      </c>
      <c r="S24" s="9">
        <v>4108991.4130000002</v>
      </c>
      <c r="T24" s="9">
        <v>1439.585</v>
      </c>
      <c r="U24" s="9">
        <v>1439.5730000000001</v>
      </c>
      <c r="V24" s="9" t="s">
        <v>42</v>
      </c>
      <c r="W24" s="20">
        <f>Table212[[#This Row],[DEMZ]]-Table212[[#This Row],[KnownZ]]</f>
        <v>-1.1999999999943611E-2</v>
      </c>
    </row>
    <row r="25" spans="1:23" x14ac:dyDescent="0.25">
      <c r="A25" s="6" t="s">
        <v>81</v>
      </c>
      <c r="B25" s="20">
        <v>629259.125</v>
      </c>
      <c r="C25" s="20">
        <v>4108975.202</v>
      </c>
      <c r="D25" s="20">
        <v>1439.5730000000001</v>
      </c>
      <c r="E25" s="20">
        <v>1439.5909999999999</v>
      </c>
      <c r="F25" s="19" t="s">
        <v>42</v>
      </c>
      <c r="G25" s="18">
        <v>1.7999999999999999E-2</v>
      </c>
      <c r="H25" s="14"/>
      <c r="I25" s="6" t="s">
        <v>81</v>
      </c>
      <c r="J25" s="20">
        <v>629259.125</v>
      </c>
      <c r="K25" s="20">
        <v>4108975.202</v>
      </c>
      <c r="L25" s="20">
        <v>1439.5730000000001</v>
      </c>
      <c r="M25" s="20">
        <v>1439.5909999999999</v>
      </c>
      <c r="N25" s="9" t="s">
        <v>42</v>
      </c>
      <c r="O25" s="21">
        <v>1.7999999999999999E-2</v>
      </c>
      <c r="P25" s="14"/>
      <c r="Q25" s="6" t="s">
        <v>81</v>
      </c>
      <c r="R25" s="9">
        <v>629259.125</v>
      </c>
      <c r="S25" s="9">
        <v>4108975.202</v>
      </c>
      <c r="T25" s="9">
        <v>1439.5730000000001</v>
      </c>
      <c r="U25" s="9">
        <v>1439.586</v>
      </c>
      <c r="V25" s="9" t="s">
        <v>42</v>
      </c>
      <c r="W25" s="20">
        <f>Table212[[#This Row],[DEMZ]]-Table212[[#This Row],[KnownZ]]</f>
        <v>1.2999999999919964E-2</v>
      </c>
    </row>
    <row r="26" spans="1:23" x14ac:dyDescent="0.25">
      <c r="A26" s="6" t="s">
        <v>82</v>
      </c>
      <c r="B26" s="20">
        <v>629257.64599999995</v>
      </c>
      <c r="C26" s="20">
        <v>4108957.554</v>
      </c>
      <c r="D26" s="20">
        <v>1439.6110000000001</v>
      </c>
      <c r="E26" s="20">
        <v>1439.644</v>
      </c>
      <c r="F26" s="19" t="s">
        <v>42</v>
      </c>
      <c r="G26" s="18">
        <v>3.3000000000000002E-2</v>
      </c>
      <c r="H26" s="14"/>
      <c r="I26" s="6" t="s">
        <v>82</v>
      </c>
      <c r="J26" s="20">
        <v>629257.64599999995</v>
      </c>
      <c r="K26" s="20">
        <v>4108957.554</v>
      </c>
      <c r="L26" s="20">
        <v>1439.6110000000001</v>
      </c>
      <c r="M26" s="20">
        <v>1439.644</v>
      </c>
      <c r="N26" s="9" t="s">
        <v>42</v>
      </c>
      <c r="O26" s="21">
        <v>3.3000000000000002E-2</v>
      </c>
      <c r="P26" s="14"/>
      <c r="Q26" s="6" t="s">
        <v>82</v>
      </c>
      <c r="R26" s="9">
        <v>629257.64599999995</v>
      </c>
      <c r="S26" s="9">
        <v>4108957.554</v>
      </c>
      <c r="T26" s="9">
        <v>1439.6110000000001</v>
      </c>
      <c r="U26" s="9">
        <v>1439.644</v>
      </c>
      <c r="V26" s="9" t="s">
        <v>42</v>
      </c>
      <c r="W26" s="20">
        <f>Table212[[#This Row],[DEMZ]]-Table212[[#This Row],[KnownZ]]</f>
        <v>3.2999999999901775E-2</v>
      </c>
    </row>
    <row r="27" spans="1:23" x14ac:dyDescent="0.25">
      <c r="A27" s="6" t="s">
        <v>83</v>
      </c>
      <c r="B27" s="20">
        <v>629256.15099999995</v>
      </c>
      <c r="C27" s="20">
        <v>4108939.6159999999</v>
      </c>
      <c r="D27" s="20">
        <v>1439.587</v>
      </c>
      <c r="E27" s="20">
        <v>1439.6289999999999</v>
      </c>
      <c r="F27" s="19" t="s">
        <v>42</v>
      </c>
      <c r="G27" s="18">
        <v>4.2000000000000003E-2</v>
      </c>
      <c r="H27" s="14"/>
      <c r="I27" s="6" t="s">
        <v>83</v>
      </c>
      <c r="J27" s="20">
        <v>629256.15099999995</v>
      </c>
      <c r="K27" s="20">
        <v>4108939.6159999999</v>
      </c>
      <c r="L27" s="20">
        <v>1439.587</v>
      </c>
      <c r="M27" s="20">
        <v>1439.6289999999999</v>
      </c>
      <c r="N27" s="9" t="s">
        <v>42</v>
      </c>
      <c r="O27" s="21">
        <v>4.2000000000000003E-2</v>
      </c>
      <c r="P27" s="14"/>
      <c r="Q27" s="6" t="s">
        <v>83</v>
      </c>
      <c r="R27" s="9">
        <v>629256.15099999995</v>
      </c>
      <c r="S27" s="9">
        <v>4108939.6159999999</v>
      </c>
      <c r="T27" s="9">
        <v>1439.587</v>
      </c>
      <c r="U27" s="9">
        <v>1439.6279999999999</v>
      </c>
      <c r="V27" s="9" t="s">
        <v>42</v>
      </c>
      <c r="W27" s="20">
        <f>Table212[[#This Row],[DEMZ]]-Table212[[#This Row],[KnownZ]]</f>
        <v>4.0999999999939973E-2</v>
      </c>
    </row>
    <row r="28" spans="1:23" x14ac:dyDescent="0.25">
      <c r="A28" s="6" t="s">
        <v>84</v>
      </c>
      <c r="B28" s="20">
        <v>634620.60400000005</v>
      </c>
      <c r="C28" s="20">
        <v>4165765.77</v>
      </c>
      <c r="D28" s="20">
        <v>1858.8720000000001</v>
      </c>
      <c r="E28" s="20">
        <v>1858.896</v>
      </c>
      <c r="F28" s="19" t="s">
        <v>42</v>
      </c>
      <c r="G28" s="18">
        <v>2.4E-2</v>
      </c>
      <c r="H28" s="14"/>
      <c r="I28" s="6" t="s">
        <v>84</v>
      </c>
      <c r="J28" s="20">
        <v>634620.60400000005</v>
      </c>
      <c r="K28" s="20">
        <v>4165765.77</v>
      </c>
      <c r="L28" s="20">
        <v>1858.8720000000001</v>
      </c>
      <c r="M28" s="20">
        <v>1858.896</v>
      </c>
      <c r="N28" s="9" t="s">
        <v>42</v>
      </c>
      <c r="O28" s="21">
        <v>2.4E-2</v>
      </c>
      <c r="P28" s="14"/>
      <c r="Q28" s="6" t="s">
        <v>84</v>
      </c>
      <c r="R28" s="9">
        <v>634620.60400000005</v>
      </c>
      <c r="S28" s="9">
        <v>4165765.77</v>
      </c>
      <c r="T28" s="9">
        <v>1858.8720000000001</v>
      </c>
      <c r="U28" s="9">
        <v>1858.893</v>
      </c>
      <c r="V28" s="9" t="s">
        <v>42</v>
      </c>
      <c r="W28" s="20">
        <f>Table212[[#This Row],[DEMZ]]-Table212[[#This Row],[KnownZ]]</f>
        <v>2.0999999999958163E-2</v>
      </c>
    </row>
    <row r="29" spans="1:23" x14ac:dyDescent="0.25">
      <c r="A29" s="6" t="s">
        <v>85</v>
      </c>
      <c r="B29" s="20">
        <v>634626.17799999996</v>
      </c>
      <c r="C29" s="20">
        <v>4165765.8190000001</v>
      </c>
      <c r="D29" s="20">
        <v>1858.883</v>
      </c>
      <c r="E29" s="20">
        <v>1858.8209999999999</v>
      </c>
      <c r="F29" s="19" t="s">
        <v>42</v>
      </c>
      <c r="G29" s="18">
        <v>-6.2E-2</v>
      </c>
      <c r="H29" s="14"/>
      <c r="I29" s="6" t="s">
        <v>85</v>
      </c>
      <c r="J29" s="20">
        <v>634626.17799999996</v>
      </c>
      <c r="K29" s="20">
        <v>4165765.8190000001</v>
      </c>
      <c r="L29" s="20">
        <v>1858.883</v>
      </c>
      <c r="M29" s="20">
        <v>1858.8209999999999</v>
      </c>
      <c r="N29" s="9" t="s">
        <v>42</v>
      </c>
      <c r="O29" s="21">
        <v>-6.2E-2</v>
      </c>
      <c r="P29" s="14"/>
      <c r="Q29" s="6" t="s">
        <v>85</v>
      </c>
      <c r="R29" s="9">
        <v>634626.17799999996</v>
      </c>
      <c r="S29" s="9">
        <v>4165765.8190000001</v>
      </c>
      <c r="T29" s="9">
        <v>1858.883</v>
      </c>
      <c r="U29" s="9">
        <v>1858.83</v>
      </c>
      <c r="V29" s="9" t="s">
        <v>42</v>
      </c>
      <c r="W29" s="20">
        <f>Table212[[#This Row],[DEMZ]]-Table212[[#This Row],[KnownZ]]</f>
        <v>-5.3000000000110958E-2</v>
      </c>
    </row>
    <row r="30" spans="1:23" x14ac:dyDescent="0.25">
      <c r="A30" s="6" t="s">
        <v>86</v>
      </c>
      <c r="B30" s="20">
        <v>634631.68500000006</v>
      </c>
      <c r="C30" s="20">
        <v>4165765.8650000002</v>
      </c>
      <c r="D30" s="20">
        <v>1858.798</v>
      </c>
      <c r="E30" s="20">
        <v>1858.787</v>
      </c>
      <c r="F30" s="19" t="s">
        <v>42</v>
      </c>
      <c r="G30" s="18">
        <v>-1.0999999999999999E-2</v>
      </c>
      <c r="H30" s="14"/>
      <c r="I30" s="6" t="s">
        <v>86</v>
      </c>
      <c r="J30" s="20">
        <v>634631.68500000006</v>
      </c>
      <c r="K30" s="20">
        <v>4165765.8650000002</v>
      </c>
      <c r="L30" s="20">
        <v>1858.798</v>
      </c>
      <c r="M30" s="20">
        <v>1858.787</v>
      </c>
      <c r="N30" s="9" t="s">
        <v>42</v>
      </c>
      <c r="O30" s="21">
        <v>-1.0999999999999999E-2</v>
      </c>
      <c r="P30" s="14"/>
      <c r="Q30" s="6" t="s">
        <v>86</v>
      </c>
      <c r="R30" s="9">
        <v>634631.68500000006</v>
      </c>
      <c r="S30" s="9">
        <v>4165765.8650000002</v>
      </c>
      <c r="T30" s="9">
        <v>1858.798</v>
      </c>
      <c r="U30" s="9">
        <v>1858.789</v>
      </c>
      <c r="V30" s="9" t="s">
        <v>42</v>
      </c>
      <c r="W30" s="20">
        <f>Table212[[#This Row],[DEMZ]]-Table212[[#This Row],[KnownZ]]</f>
        <v>-9.0000000000145519E-3</v>
      </c>
    </row>
    <row r="31" spans="1:23" x14ac:dyDescent="0.25">
      <c r="A31" s="33" t="s">
        <v>87</v>
      </c>
      <c r="B31" s="34">
        <v>634637.15500000003</v>
      </c>
      <c r="C31" s="34">
        <v>4165765.9389999998</v>
      </c>
      <c r="D31" s="34">
        <v>1858.7629999999999</v>
      </c>
      <c r="E31" s="34">
        <v>1858.7529999999999</v>
      </c>
      <c r="F31" s="35" t="s">
        <v>42</v>
      </c>
      <c r="G31" s="35">
        <v>-0.01</v>
      </c>
      <c r="I31" s="33" t="s">
        <v>87</v>
      </c>
      <c r="J31" s="36">
        <v>634637.15500000003</v>
      </c>
      <c r="K31" s="36">
        <v>4165765.9389999998</v>
      </c>
      <c r="L31" s="36">
        <v>1858.7629999999999</v>
      </c>
      <c r="M31" s="36">
        <v>1858.7529999999999</v>
      </c>
      <c r="N31" s="36" t="s">
        <v>42</v>
      </c>
      <c r="O31" s="36">
        <v>-0.01</v>
      </c>
      <c r="Q31" s="33" t="s">
        <v>87</v>
      </c>
      <c r="R31" s="36">
        <v>634637.15500000003</v>
      </c>
      <c r="S31" s="36">
        <v>4165765.9389999998</v>
      </c>
      <c r="T31" s="36">
        <v>1858.7629999999999</v>
      </c>
      <c r="U31" s="36">
        <v>1858.7529999999999</v>
      </c>
      <c r="V31" s="36" t="s">
        <v>42</v>
      </c>
      <c r="W31" s="36">
        <f>Table212[[#This Row],[DEMZ]]-Table212[[#This Row],[KnownZ]]</f>
        <v>-9.9999999999909051E-3</v>
      </c>
    </row>
    <row r="32" spans="1:23" x14ac:dyDescent="0.25">
      <c r="A32" s="33" t="s">
        <v>88</v>
      </c>
      <c r="B32" s="34">
        <v>634642.64</v>
      </c>
      <c r="C32" s="34">
        <v>4165766.023</v>
      </c>
      <c r="D32" s="34">
        <v>1858.7560000000001</v>
      </c>
      <c r="E32" s="34">
        <v>1858.7139999999999</v>
      </c>
      <c r="F32" s="35" t="s">
        <v>42</v>
      </c>
      <c r="G32" s="35">
        <v>-4.2000000000000003E-2</v>
      </c>
      <c r="I32" s="33" t="s">
        <v>88</v>
      </c>
      <c r="J32" s="36">
        <v>634642.64</v>
      </c>
      <c r="K32" s="36">
        <v>4165766.023</v>
      </c>
      <c r="L32" s="36">
        <v>1858.7560000000001</v>
      </c>
      <c r="M32" s="36">
        <v>1858.7139999999999</v>
      </c>
      <c r="N32" s="36" t="s">
        <v>42</v>
      </c>
      <c r="O32" s="36">
        <v>-4.2000000000000003E-2</v>
      </c>
      <c r="Q32" s="33" t="s">
        <v>88</v>
      </c>
      <c r="R32" s="36">
        <v>634642.64</v>
      </c>
      <c r="S32" s="36">
        <v>4165766.023</v>
      </c>
      <c r="T32" s="36">
        <v>1858.7560000000001</v>
      </c>
      <c r="U32" s="36">
        <v>1858.713</v>
      </c>
      <c r="V32" s="36" t="s">
        <v>42</v>
      </c>
      <c r="W32" s="36">
        <f>Table212[[#This Row],[DEMZ]]-Table212[[#This Row],[KnownZ]]</f>
        <v>-4.3000000000120053E-2</v>
      </c>
    </row>
    <row r="33" spans="1:23" x14ac:dyDescent="0.25">
      <c r="A33" s="33" t="s">
        <v>89</v>
      </c>
      <c r="B33" s="34">
        <v>573525.96699999995</v>
      </c>
      <c r="C33" s="34">
        <v>4095445.5320000001</v>
      </c>
      <c r="D33" s="34">
        <v>1584.3150000000001</v>
      </c>
      <c r="E33" s="34">
        <v>1584.3510000000001</v>
      </c>
      <c r="F33" s="35" t="s">
        <v>42</v>
      </c>
      <c r="G33" s="35">
        <v>3.5999999999999997E-2</v>
      </c>
      <c r="I33" s="33" t="s">
        <v>89</v>
      </c>
      <c r="J33" s="36">
        <v>573525.96699999995</v>
      </c>
      <c r="K33" s="36">
        <v>4095445.5320000001</v>
      </c>
      <c r="L33" s="36">
        <v>1584.3150000000001</v>
      </c>
      <c r="M33" s="36">
        <v>1584.3510000000001</v>
      </c>
      <c r="N33" s="36" t="s">
        <v>42</v>
      </c>
      <c r="O33" s="36">
        <v>3.5999999999999997E-2</v>
      </c>
      <c r="Q33" s="33" t="s">
        <v>89</v>
      </c>
      <c r="R33" s="36">
        <v>573525.96699999995</v>
      </c>
      <c r="S33" s="36">
        <v>4095445.5320000001</v>
      </c>
      <c r="T33" s="36">
        <v>1584.3150000000001</v>
      </c>
      <c r="U33" s="36">
        <v>1584.3510000000001</v>
      </c>
      <c r="V33" s="36" t="s">
        <v>42</v>
      </c>
      <c r="W33" s="36">
        <f>Table212[[#This Row],[DEMZ]]-Table212[[#This Row],[KnownZ]]</f>
        <v>3.6000000000058208E-2</v>
      </c>
    </row>
    <row r="34" spans="1:23" x14ac:dyDescent="0.25">
      <c r="A34" s="33" t="s">
        <v>90</v>
      </c>
      <c r="B34" s="34">
        <v>573533.76899999997</v>
      </c>
      <c r="C34" s="34">
        <v>4095443.1880000001</v>
      </c>
      <c r="D34" s="34">
        <v>1584.385</v>
      </c>
      <c r="E34" s="34">
        <v>1584.412</v>
      </c>
      <c r="F34" s="35" t="s">
        <v>42</v>
      </c>
      <c r="G34" s="35">
        <v>2.7E-2</v>
      </c>
      <c r="I34" s="33" t="s">
        <v>90</v>
      </c>
      <c r="J34" s="36">
        <v>573533.76899999997</v>
      </c>
      <c r="K34" s="36">
        <v>4095443.1880000001</v>
      </c>
      <c r="L34" s="36">
        <v>1584.385</v>
      </c>
      <c r="M34" s="36">
        <v>1584.412</v>
      </c>
      <c r="N34" s="36" t="s">
        <v>42</v>
      </c>
      <c r="O34" s="36">
        <v>2.7E-2</v>
      </c>
      <c r="Q34" s="33" t="s">
        <v>90</v>
      </c>
      <c r="R34" s="36">
        <v>573533.76899999997</v>
      </c>
      <c r="S34" s="36">
        <v>4095443.1880000001</v>
      </c>
      <c r="T34" s="36">
        <v>1584.385</v>
      </c>
      <c r="U34" s="36">
        <v>1584.4110000000001</v>
      </c>
      <c r="V34" s="36" t="s">
        <v>42</v>
      </c>
      <c r="W34" s="36">
        <f>Table212[[#This Row],[DEMZ]]-Table212[[#This Row],[KnownZ]]</f>
        <v>2.6000000000067303E-2</v>
      </c>
    </row>
    <row r="35" spans="1:23" x14ac:dyDescent="0.25">
      <c r="A35" s="33" t="s">
        <v>91</v>
      </c>
      <c r="B35" s="34">
        <v>573541.30700000003</v>
      </c>
      <c r="C35" s="34">
        <v>4095440.878</v>
      </c>
      <c r="D35" s="34">
        <v>1584.4649999999999</v>
      </c>
      <c r="E35" s="34">
        <v>1584.48</v>
      </c>
      <c r="F35" s="35" t="s">
        <v>42</v>
      </c>
      <c r="G35" s="35">
        <v>1.4999999999999999E-2</v>
      </c>
      <c r="I35" s="33" t="s">
        <v>91</v>
      </c>
      <c r="J35" s="36">
        <v>573541.30700000003</v>
      </c>
      <c r="K35" s="36">
        <v>4095440.878</v>
      </c>
      <c r="L35" s="36">
        <v>1584.4649999999999</v>
      </c>
      <c r="M35" s="36">
        <v>1584.48</v>
      </c>
      <c r="N35" s="36" t="s">
        <v>42</v>
      </c>
      <c r="O35" s="36">
        <v>1.4999999999999999E-2</v>
      </c>
      <c r="Q35" s="33" t="s">
        <v>91</v>
      </c>
      <c r="R35" s="36">
        <v>573541.30700000003</v>
      </c>
      <c r="S35" s="36">
        <v>4095440.878</v>
      </c>
      <c r="T35" s="36">
        <v>1584.4649999999999</v>
      </c>
      <c r="U35" s="36">
        <v>1584.481</v>
      </c>
      <c r="V35" s="36" t="s">
        <v>42</v>
      </c>
      <c r="W35" s="36">
        <f>Table212[[#This Row],[DEMZ]]-Table212[[#This Row],[KnownZ]]</f>
        <v>1.6000000000076398E-2</v>
      </c>
    </row>
    <row r="36" spans="1:23" x14ac:dyDescent="0.25">
      <c r="A36" s="33" t="s">
        <v>92</v>
      </c>
      <c r="B36" s="34">
        <v>573549.826</v>
      </c>
      <c r="C36" s="34">
        <v>4095438.3020000001</v>
      </c>
      <c r="D36" s="34">
        <v>1584.5350000000001</v>
      </c>
      <c r="E36" s="34">
        <v>1584.578</v>
      </c>
      <c r="F36" s="35" t="s">
        <v>42</v>
      </c>
      <c r="G36" s="35">
        <v>4.2999999999999997E-2</v>
      </c>
      <c r="I36" s="33" t="s">
        <v>92</v>
      </c>
      <c r="J36" s="36">
        <v>573549.826</v>
      </c>
      <c r="K36" s="36">
        <v>4095438.3020000001</v>
      </c>
      <c r="L36" s="36">
        <v>1584.5350000000001</v>
      </c>
      <c r="M36" s="36">
        <v>1584.578</v>
      </c>
      <c r="N36" s="36" t="s">
        <v>42</v>
      </c>
      <c r="O36" s="36">
        <v>4.2999999999999997E-2</v>
      </c>
      <c r="Q36" s="33" t="s">
        <v>92</v>
      </c>
      <c r="R36" s="36">
        <v>573549.826</v>
      </c>
      <c r="S36" s="36">
        <v>4095438.3020000001</v>
      </c>
      <c r="T36" s="36">
        <v>1584.5350000000001</v>
      </c>
      <c r="U36" s="36">
        <v>1584.5630000000001</v>
      </c>
      <c r="V36" s="36" t="s">
        <v>42</v>
      </c>
      <c r="W36" s="36">
        <f>Table212[[#This Row],[DEMZ]]-Table212[[#This Row],[KnownZ]]</f>
        <v>2.8000000000020009E-2</v>
      </c>
    </row>
    <row r="37" spans="1:23" x14ac:dyDescent="0.25">
      <c r="A37" s="33" t="s">
        <v>93</v>
      </c>
      <c r="B37" s="34">
        <v>573558.63100000005</v>
      </c>
      <c r="C37" s="34">
        <v>4095435.5789999999</v>
      </c>
      <c r="D37" s="34">
        <v>1584.58</v>
      </c>
      <c r="E37" s="34">
        <v>1584.616</v>
      </c>
      <c r="F37" s="35" t="s">
        <v>42</v>
      </c>
      <c r="G37" s="35">
        <v>3.5999999999999997E-2</v>
      </c>
      <c r="I37" s="33" t="s">
        <v>93</v>
      </c>
      <c r="J37" s="36">
        <v>573558.63100000005</v>
      </c>
      <c r="K37" s="36">
        <v>4095435.5789999999</v>
      </c>
      <c r="L37" s="36">
        <v>1584.58</v>
      </c>
      <c r="M37" s="36">
        <v>1584.616</v>
      </c>
      <c r="N37" s="36" t="s">
        <v>42</v>
      </c>
      <c r="O37" s="36">
        <v>3.5999999999999997E-2</v>
      </c>
      <c r="Q37" s="33" t="s">
        <v>93</v>
      </c>
      <c r="R37" s="36">
        <v>573558.63100000005</v>
      </c>
      <c r="S37" s="36">
        <v>4095435.5789999999</v>
      </c>
      <c r="T37" s="36">
        <v>1584.58</v>
      </c>
      <c r="U37" s="36">
        <v>1584.61</v>
      </c>
      <c r="V37" s="36" t="s">
        <v>42</v>
      </c>
      <c r="W37" s="36">
        <f>Table212[[#This Row],[DEMZ]]-Table212[[#This Row],[KnownZ]]</f>
        <v>2.9999999999972715E-2</v>
      </c>
    </row>
    <row r="38" spans="1:23" x14ac:dyDescent="0.25">
      <c r="A38" s="33" t="s">
        <v>94</v>
      </c>
      <c r="B38" s="34">
        <v>574980.20600000001</v>
      </c>
      <c r="C38" s="34">
        <v>4095109.6570000001</v>
      </c>
      <c r="D38" s="34">
        <v>1599.4480000000001</v>
      </c>
      <c r="E38" s="34">
        <v>1599.4549999999999</v>
      </c>
      <c r="F38" s="35" t="s">
        <v>42</v>
      </c>
      <c r="G38" s="35">
        <v>7.0000000000000001E-3</v>
      </c>
      <c r="I38" s="33" t="s">
        <v>94</v>
      </c>
      <c r="J38" s="36">
        <v>574980.20600000001</v>
      </c>
      <c r="K38" s="36">
        <v>4095109.6570000001</v>
      </c>
      <c r="L38" s="36">
        <v>1599.4480000000001</v>
      </c>
      <c r="M38" s="36">
        <v>1599.4549999999999</v>
      </c>
      <c r="N38" s="36" t="s">
        <v>42</v>
      </c>
      <c r="O38" s="36">
        <v>7.0000000000000001E-3</v>
      </c>
      <c r="Q38" s="33" t="s">
        <v>94</v>
      </c>
      <c r="R38" s="36">
        <v>574980.20600000001</v>
      </c>
      <c r="S38" s="36">
        <v>4095109.6570000001</v>
      </c>
      <c r="T38" s="36">
        <v>1599.4480000000001</v>
      </c>
      <c r="U38" s="36">
        <v>1599.4480000000001</v>
      </c>
      <c r="V38" s="36" t="s">
        <v>42</v>
      </c>
      <c r="W38" s="36">
        <f>Table212[[#This Row],[DEMZ]]-Table212[[#This Row],[KnownZ]]</f>
        <v>0</v>
      </c>
    </row>
    <row r="39" spans="1:23" x14ac:dyDescent="0.25">
      <c r="A39" s="33" t="s">
        <v>95</v>
      </c>
      <c r="B39" s="34">
        <v>574991.30500000005</v>
      </c>
      <c r="C39" s="34">
        <v>4095104.7680000002</v>
      </c>
      <c r="D39" s="34">
        <v>1599.6130000000001</v>
      </c>
      <c r="E39" s="34">
        <v>1599.626</v>
      </c>
      <c r="F39" s="35" t="s">
        <v>42</v>
      </c>
      <c r="G39" s="35">
        <v>1.2999999999999999E-2</v>
      </c>
      <c r="I39" s="33" t="s">
        <v>95</v>
      </c>
      <c r="J39" s="36">
        <v>574991.30500000005</v>
      </c>
      <c r="K39" s="36">
        <v>4095104.7680000002</v>
      </c>
      <c r="L39" s="36">
        <v>1599.6130000000001</v>
      </c>
      <c r="M39" s="36">
        <v>1599.626</v>
      </c>
      <c r="N39" s="36" t="s">
        <v>42</v>
      </c>
      <c r="O39" s="36">
        <v>1.2999999999999999E-2</v>
      </c>
      <c r="Q39" s="33" t="s">
        <v>95</v>
      </c>
      <c r="R39" s="36">
        <v>574991.30500000005</v>
      </c>
      <c r="S39" s="36">
        <v>4095104.7680000002</v>
      </c>
      <c r="T39" s="36">
        <v>1599.6130000000001</v>
      </c>
      <c r="U39" s="36">
        <v>1599.6120000000001</v>
      </c>
      <c r="V39" s="36" t="s">
        <v>42</v>
      </c>
      <c r="W39" s="36">
        <f>Table212[[#This Row],[DEMZ]]-Table212[[#This Row],[KnownZ]]</f>
        <v>-9.9999999997635314E-4</v>
      </c>
    </row>
    <row r="40" spans="1:23" x14ac:dyDescent="0.25">
      <c r="A40" s="33" t="s">
        <v>96</v>
      </c>
      <c r="B40" s="34">
        <v>575002.41399999999</v>
      </c>
      <c r="C40" s="34">
        <v>4095099.86</v>
      </c>
      <c r="D40" s="34">
        <v>1599.7570000000001</v>
      </c>
      <c r="E40" s="34">
        <v>1599.7809999999999</v>
      </c>
      <c r="F40" s="35" t="s">
        <v>42</v>
      </c>
      <c r="G40" s="35">
        <v>2.4E-2</v>
      </c>
      <c r="I40" s="33" t="s">
        <v>96</v>
      </c>
      <c r="J40" s="36">
        <v>575002.41399999999</v>
      </c>
      <c r="K40" s="36">
        <v>4095099.86</v>
      </c>
      <c r="L40" s="36">
        <v>1599.7570000000001</v>
      </c>
      <c r="M40" s="36">
        <v>1599.7809999999999</v>
      </c>
      <c r="N40" s="36" t="s">
        <v>42</v>
      </c>
      <c r="O40" s="36">
        <v>2.4E-2</v>
      </c>
      <c r="Q40" s="33" t="s">
        <v>96</v>
      </c>
      <c r="R40" s="36">
        <v>575002.41399999999</v>
      </c>
      <c r="S40" s="36">
        <v>4095099.86</v>
      </c>
      <c r="T40" s="36">
        <v>1599.7570000000001</v>
      </c>
      <c r="U40" s="36">
        <v>1599.7670000000001</v>
      </c>
      <c r="V40" s="36" t="s">
        <v>42</v>
      </c>
      <c r="W40" s="36">
        <f>Table212[[#This Row],[DEMZ]]-Table212[[#This Row],[KnownZ]]</f>
        <v>9.9999999999909051E-3</v>
      </c>
    </row>
    <row r="41" spans="1:23" x14ac:dyDescent="0.25">
      <c r="A41" s="33" t="s">
        <v>97</v>
      </c>
      <c r="B41" s="34">
        <v>575013.52300000004</v>
      </c>
      <c r="C41" s="34">
        <v>4095094.9610000001</v>
      </c>
      <c r="D41" s="34">
        <v>1599.8879999999999</v>
      </c>
      <c r="E41" s="34">
        <v>1599.896</v>
      </c>
      <c r="F41" s="35" t="s">
        <v>42</v>
      </c>
      <c r="G41" s="35">
        <v>8.0000000000000002E-3</v>
      </c>
      <c r="I41" s="33" t="s">
        <v>97</v>
      </c>
      <c r="J41" s="36">
        <v>575013.52300000004</v>
      </c>
      <c r="K41" s="36">
        <v>4095094.9610000001</v>
      </c>
      <c r="L41" s="36">
        <v>1599.8879999999999</v>
      </c>
      <c r="M41" s="36">
        <v>1599.896</v>
      </c>
      <c r="N41" s="36" t="s">
        <v>42</v>
      </c>
      <c r="O41" s="36">
        <v>8.0000000000000002E-3</v>
      </c>
      <c r="Q41" s="33" t="s">
        <v>97</v>
      </c>
      <c r="R41" s="36">
        <v>575013.52300000004</v>
      </c>
      <c r="S41" s="36">
        <v>4095094.9610000001</v>
      </c>
      <c r="T41" s="36">
        <v>1599.8879999999999</v>
      </c>
      <c r="U41" s="36">
        <v>1599.8889999999999</v>
      </c>
      <c r="V41" s="36" t="s">
        <v>42</v>
      </c>
      <c r="W41" s="36">
        <f>Table212[[#This Row],[DEMZ]]-Table212[[#This Row],[KnownZ]]</f>
        <v>9.9999999997635314E-4</v>
      </c>
    </row>
    <row r="42" spans="1:23" x14ac:dyDescent="0.25">
      <c r="A42" s="33" t="s">
        <v>98</v>
      </c>
      <c r="B42" s="34">
        <v>575024.63100000005</v>
      </c>
      <c r="C42" s="34">
        <v>4095090.085</v>
      </c>
      <c r="D42" s="34">
        <v>1600.0129999999999</v>
      </c>
      <c r="E42" s="34">
        <v>1600.0309999999999</v>
      </c>
      <c r="F42" s="35" t="s">
        <v>42</v>
      </c>
      <c r="G42" s="35">
        <v>1.7999999999999999E-2</v>
      </c>
      <c r="I42" s="33" t="s">
        <v>98</v>
      </c>
      <c r="J42" s="36">
        <v>575024.63100000005</v>
      </c>
      <c r="K42" s="36">
        <v>4095090.085</v>
      </c>
      <c r="L42" s="36">
        <v>1600.0129999999999</v>
      </c>
      <c r="M42" s="36">
        <v>1600.0309999999999</v>
      </c>
      <c r="N42" s="36" t="s">
        <v>42</v>
      </c>
      <c r="O42" s="36">
        <v>1.7999999999999999E-2</v>
      </c>
      <c r="Q42" s="33" t="s">
        <v>98</v>
      </c>
      <c r="R42" s="36">
        <v>575024.63100000005</v>
      </c>
      <c r="S42" s="36">
        <v>4095090.085</v>
      </c>
      <c r="T42" s="36">
        <v>1600.0129999999999</v>
      </c>
      <c r="U42" s="36">
        <v>1600.03</v>
      </c>
      <c r="V42" s="36" t="s">
        <v>42</v>
      </c>
      <c r="W42" s="36">
        <f>Table212[[#This Row],[DEMZ]]-Table212[[#This Row],[KnownZ]]</f>
        <v>1.7000000000052751E-2</v>
      </c>
    </row>
    <row r="43" spans="1:23" x14ac:dyDescent="0.25">
      <c r="A43" s="33" t="s">
        <v>99</v>
      </c>
      <c r="B43" s="34">
        <v>560895.23400000005</v>
      </c>
      <c r="C43" s="34">
        <v>4100620.0159999998</v>
      </c>
      <c r="D43" s="34">
        <v>1465.923</v>
      </c>
      <c r="E43" s="34">
        <v>1465.95</v>
      </c>
      <c r="F43" s="35" t="s">
        <v>42</v>
      </c>
      <c r="G43" s="35">
        <v>2.7E-2</v>
      </c>
      <c r="I43" s="33" t="s">
        <v>99</v>
      </c>
      <c r="J43" s="36">
        <v>560895.23400000005</v>
      </c>
      <c r="K43" s="36">
        <v>4100620.0159999998</v>
      </c>
      <c r="L43" s="36">
        <v>1465.923</v>
      </c>
      <c r="M43" s="36">
        <v>1465.95</v>
      </c>
      <c r="N43" s="36" t="s">
        <v>42</v>
      </c>
      <c r="O43" s="36">
        <v>2.7E-2</v>
      </c>
      <c r="Q43" s="33" t="s">
        <v>99</v>
      </c>
      <c r="R43" s="36">
        <v>560895.23400000005</v>
      </c>
      <c r="S43" s="36">
        <v>4100620.0159999998</v>
      </c>
      <c r="T43" s="36">
        <v>1465.923</v>
      </c>
      <c r="U43" s="36">
        <v>1465.95</v>
      </c>
      <c r="V43" s="36" t="s">
        <v>42</v>
      </c>
      <c r="W43" s="36">
        <f>Table212[[#This Row],[DEMZ]]-Table212[[#This Row],[KnownZ]]</f>
        <v>2.7000000000043656E-2</v>
      </c>
    </row>
    <row r="44" spans="1:23" x14ac:dyDescent="0.25">
      <c r="A44" s="33" t="s">
        <v>100</v>
      </c>
      <c r="B44" s="34">
        <v>560895.15</v>
      </c>
      <c r="C44" s="34">
        <v>4100607.8330000001</v>
      </c>
      <c r="D44" s="34">
        <v>1465.9110000000001</v>
      </c>
      <c r="E44" s="34">
        <v>1465.9359999999999</v>
      </c>
      <c r="F44" s="35" t="s">
        <v>42</v>
      </c>
      <c r="G44" s="35">
        <v>2.5000000000000001E-2</v>
      </c>
      <c r="I44" s="33" t="s">
        <v>100</v>
      </c>
      <c r="J44" s="36">
        <v>560895.15</v>
      </c>
      <c r="K44" s="36">
        <v>4100607.8330000001</v>
      </c>
      <c r="L44" s="36">
        <v>1465.9110000000001</v>
      </c>
      <c r="M44" s="36">
        <v>1465.9359999999999</v>
      </c>
      <c r="N44" s="36" t="s">
        <v>42</v>
      </c>
      <c r="O44" s="36">
        <v>2.5000000000000001E-2</v>
      </c>
      <c r="Q44" s="33" t="s">
        <v>100</v>
      </c>
      <c r="R44" s="36">
        <v>560895.15</v>
      </c>
      <c r="S44" s="36">
        <v>4100607.8330000001</v>
      </c>
      <c r="T44" s="36">
        <v>1465.9110000000001</v>
      </c>
      <c r="U44" s="36">
        <v>1465.9390000000001</v>
      </c>
      <c r="V44" s="36" t="s">
        <v>42</v>
      </c>
      <c r="W44" s="36">
        <f>Table212[[#This Row],[DEMZ]]-Table212[[#This Row],[KnownZ]]</f>
        <v>2.8000000000020009E-2</v>
      </c>
    </row>
    <row r="45" spans="1:23" x14ac:dyDescent="0.25">
      <c r="A45" s="33" t="s">
        <v>101</v>
      </c>
      <c r="B45" s="34">
        <v>560894.86699999997</v>
      </c>
      <c r="C45" s="34">
        <v>4100595.6609999998</v>
      </c>
      <c r="D45" s="34">
        <v>1465.885</v>
      </c>
      <c r="E45" s="34">
        <v>1465.89</v>
      </c>
      <c r="F45" s="35" t="s">
        <v>42</v>
      </c>
      <c r="G45" s="35">
        <v>5.0000000000000001E-3</v>
      </c>
      <c r="I45" s="33" t="s">
        <v>101</v>
      </c>
      <c r="J45" s="36">
        <v>560894.86699999997</v>
      </c>
      <c r="K45" s="36">
        <v>4100595.6609999998</v>
      </c>
      <c r="L45" s="36">
        <v>1465.885</v>
      </c>
      <c r="M45" s="36">
        <v>1465.89</v>
      </c>
      <c r="N45" s="36" t="s">
        <v>42</v>
      </c>
      <c r="O45" s="36">
        <v>5.0000000000000001E-3</v>
      </c>
      <c r="Q45" s="33" t="s">
        <v>101</v>
      </c>
      <c r="R45" s="36">
        <v>560894.86699999997</v>
      </c>
      <c r="S45" s="36">
        <v>4100595.6609999998</v>
      </c>
      <c r="T45" s="36">
        <v>1465.885</v>
      </c>
      <c r="U45" s="36">
        <v>1465.8889999999999</v>
      </c>
      <c r="V45" s="36" t="s">
        <v>42</v>
      </c>
      <c r="W45" s="36">
        <f>Table212[[#This Row],[DEMZ]]-Table212[[#This Row],[KnownZ]]</f>
        <v>3.9999999999054126E-3</v>
      </c>
    </row>
    <row r="46" spans="1:23" x14ac:dyDescent="0.25">
      <c r="A46" s="33" t="s">
        <v>102</v>
      </c>
      <c r="B46" s="34">
        <v>560894.55200000003</v>
      </c>
      <c r="C46" s="34">
        <v>4100583.52</v>
      </c>
      <c r="D46" s="34">
        <v>1465.8040000000001</v>
      </c>
      <c r="E46" s="34">
        <v>1465.8440000000001</v>
      </c>
      <c r="F46" s="35" t="s">
        <v>42</v>
      </c>
      <c r="G46" s="35">
        <v>0.04</v>
      </c>
      <c r="I46" s="33" t="s">
        <v>102</v>
      </c>
      <c r="J46" s="36">
        <v>560894.55200000003</v>
      </c>
      <c r="K46" s="36">
        <v>4100583.52</v>
      </c>
      <c r="L46" s="36">
        <v>1465.8040000000001</v>
      </c>
      <c r="M46" s="36">
        <v>1465.8440000000001</v>
      </c>
      <c r="N46" s="36" t="s">
        <v>42</v>
      </c>
      <c r="O46" s="36">
        <v>0.04</v>
      </c>
      <c r="Q46" s="33" t="s">
        <v>102</v>
      </c>
      <c r="R46" s="36">
        <v>560894.55200000003</v>
      </c>
      <c r="S46" s="36">
        <v>4100583.52</v>
      </c>
      <c r="T46" s="36">
        <v>1465.8040000000001</v>
      </c>
      <c r="U46" s="36">
        <v>1465.8430000000001</v>
      </c>
      <c r="V46" s="36" t="s">
        <v>42</v>
      </c>
      <c r="W46" s="36">
        <f>Table212[[#This Row],[DEMZ]]-Table212[[#This Row],[KnownZ]]</f>
        <v>3.8999999999987267E-2</v>
      </c>
    </row>
    <row r="47" spans="1:23" x14ac:dyDescent="0.25">
      <c r="A47" s="33" t="s">
        <v>103</v>
      </c>
      <c r="B47" s="34">
        <v>560894.27099999995</v>
      </c>
      <c r="C47" s="34">
        <v>4100571.3489999999</v>
      </c>
      <c r="D47" s="34">
        <v>1465.6890000000001</v>
      </c>
      <c r="E47" s="34">
        <v>1465.7570000000001</v>
      </c>
      <c r="F47" s="35" t="s">
        <v>42</v>
      </c>
      <c r="G47" s="35">
        <v>6.8000000000000005E-2</v>
      </c>
      <c r="I47" s="33" t="s">
        <v>103</v>
      </c>
      <c r="J47" s="36">
        <v>560894.27099999995</v>
      </c>
      <c r="K47" s="36">
        <v>4100571.3489999999</v>
      </c>
      <c r="L47" s="36">
        <v>1465.6890000000001</v>
      </c>
      <c r="M47" s="36">
        <v>1465.7570000000001</v>
      </c>
      <c r="N47" s="36" t="s">
        <v>42</v>
      </c>
      <c r="O47" s="36">
        <v>6.8000000000000005E-2</v>
      </c>
      <c r="Q47" s="33" t="s">
        <v>103</v>
      </c>
      <c r="R47" s="36">
        <v>560894.27099999995</v>
      </c>
      <c r="S47" s="36">
        <v>4100571.3489999999</v>
      </c>
      <c r="T47" s="36">
        <v>1465.6890000000001</v>
      </c>
      <c r="U47" s="36">
        <v>1465.749</v>
      </c>
      <c r="V47" s="36" t="s">
        <v>42</v>
      </c>
      <c r="W47" s="36">
        <f>Table212[[#This Row],[DEMZ]]-Table212[[#This Row],[KnownZ]]</f>
        <v>5.999999999994543E-2</v>
      </c>
    </row>
    <row r="48" spans="1:23" x14ac:dyDescent="0.25">
      <c r="A48" s="33" t="s">
        <v>104</v>
      </c>
      <c r="B48" s="34">
        <v>611389.49899999995</v>
      </c>
      <c r="C48" s="34">
        <v>4124121.2170000002</v>
      </c>
      <c r="D48" s="34">
        <v>1556.4</v>
      </c>
      <c r="E48" s="34">
        <v>1556.433</v>
      </c>
      <c r="F48" s="35" t="s">
        <v>42</v>
      </c>
      <c r="G48" s="35">
        <v>3.3000000000000002E-2</v>
      </c>
      <c r="I48" s="33" t="s">
        <v>104</v>
      </c>
      <c r="J48" s="36">
        <v>611389.49899999995</v>
      </c>
      <c r="K48" s="36">
        <v>4124121.2170000002</v>
      </c>
      <c r="L48" s="36">
        <v>1556.4</v>
      </c>
      <c r="M48" s="36">
        <v>1556.433</v>
      </c>
      <c r="N48" s="36" t="s">
        <v>42</v>
      </c>
      <c r="O48" s="36">
        <v>3.3000000000000002E-2</v>
      </c>
      <c r="Q48" s="33" t="s">
        <v>104</v>
      </c>
      <c r="R48" s="36">
        <v>611389.49899999995</v>
      </c>
      <c r="S48" s="36">
        <v>4124121.2170000002</v>
      </c>
      <c r="T48" s="36">
        <v>1556.4</v>
      </c>
      <c r="U48" s="36">
        <v>1556.4380000000001</v>
      </c>
      <c r="V48" s="36" t="s">
        <v>42</v>
      </c>
      <c r="W48" s="36">
        <f>Table212[[#This Row],[DEMZ]]-Table212[[#This Row],[KnownZ]]</f>
        <v>3.8000000000010914E-2</v>
      </c>
    </row>
    <row r="49" spans="1:23" x14ac:dyDescent="0.25">
      <c r="A49" s="33" t="s">
        <v>105</v>
      </c>
      <c r="B49" s="34">
        <v>611414.11600000004</v>
      </c>
      <c r="C49" s="34">
        <v>4124134.4819999998</v>
      </c>
      <c r="D49" s="34">
        <v>1556.85</v>
      </c>
      <c r="E49" s="34">
        <v>1556.903</v>
      </c>
      <c r="F49" s="35" t="s">
        <v>42</v>
      </c>
      <c r="G49" s="35">
        <v>5.2999999999999999E-2</v>
      </c>
      <c r="I49" s="33" t="s">
        <v>105</v>
      </c>
      <c r="J49" s="36">
        <v>611414.11600000004</v>
      </c>
      <c r="K49" s="36">
        <v>4124134.4819999998</v>
      </c>
      <c r="L49" s="36">
        <v>1556.85</v>
      </c>
      <c r="M49" s="36">
        <v>1556.903</v>
      </c>
      <c r="N49" s="36" t="s">
        <v>42</v>
      </c>
      <c r="O49" s="36">
        <v>5.2999999999999999E-2</v>
      </c>
      <c r="Q49" s="33" t="s">
        <v>105</v>
      </c>
      <c r="R49" s="36">
        <v>611414.11600000004</v>
      </c>
      <c r="S49" s="36">
        <v>4124134.4819999998</v>
      </c>
      <c r="T49" s="36">
        <v>1556.85</v>
      </c>
      <c r="U49" s="36">
        <v>1556.9</v>
      </c>
      <c r="V49" s="36" t="s">
        <v>42</v>
      </c>
      <c r="W49" s="36">
        <f>Table212[[#This Row],[DEMZ]]-Table212[[#This Row],[KnownZ]]</f>
        <v>5.0000000000181899E-2</v>
      </c>
    </row>
    <row r="50" spans="1:23" x14ac:dyDescent="0.25">
      <c r="A50" s="33" t="s">
        <v>106</v>
      </c>
      <c r="B50" s="34">
        <v>611434.36300000001</v>
      </c>
      <c r="C50" s="34">
        <v>4124145.4360000002</v>
      </c>
      <c r="D50" s="34">
        <v>1557.2249999999999</v>
      </c>
      <c r="E50" s="34">
        <v>1557.268</v>
      </c>
      <c r="F50" s="35" t="s">
        <v>42</v>
      </c>
      <c r="G50" s="35">
        <v>4.2999999999999997E-2</v>
      </c>
      <c r="I50" s="33" t="s">
        <v>106</v>
      </c>
      <c r="J50" s="36">
        <v>611434.36300000001</v>
      </c>
      <c r="K50" s="36">
        <v>4124145.4360000002</v>
      </c>
      <c r="L50" s="36">
        <v>1557.2249999999999</v>
      </c>
      <c r="M50" s="36">
        <v>1557.268</v>
      </c>
      <c r="N50" s="36" t="s">
        <v>42</v>
      </c>
      <c r="O50" s="36">
        <v>4.2999999999999997E-2</v>
      </c>
      <c r="Q50" s="33" t="s">
        <v>106</v>
      </c>
      <c r="R50" s="36">
        <v>611434.36300000001</v>
      </c>
      <c r="S50" s="36">
        <v>4124145.4360000002</v>
      </c>
      <c r="T50" s="36">
        <v>1557.2249999999999</v>
      </c>
      <c r="U50" s="36">
        <v>1557.268</v>
      </c>
      <c r="V50" s="36" t="s">
        <v>42</v>
      </c>
      <c r="W50" s="36">
        <f>Table212[[#This Row],[DEMZ]]-Table212[[#This Row],[KnownZ]]</f>
        <v>4.3000000000120053E-2</v>
      </c>
    </row>
    <row r="51" spans="1:23" x14ac:dyDescent="0.25">
      <c r="A51" s="33" t="s">
        <v>107</v>
      </c>
      <c r="B51" s="34">
        <v>611453.24600000004</v>
      </c>
      <c r="C51" s="34">
        <v>4124155.6179999998</v>
      </c>
      <c r="D51" s="34">
        <v>1557.5619999999999</v>
      </c>
      <c r="E51" s="34">
        <v>1557.606</v>
      </c>
      <c r="F51" s="35" t="s">
        <v>42</v>
      </c>
      <c r="G51" s="35">
        <v>4.3999999999999997E-2</v>
      </c>
      <c r="I51" s="33" t="s">
        <v>107</v>
      </c>
      <c r="J51" s="36">
        <v>611453.24600000004</v>
      </c>
      <c r="K51" s="36">
        <v>4124155.6179999998</v>
      </c>
      <c r="L51" s="36">
        <v>1557.5619999999999</v>
      </c>
      <c r="M51" s="36">
        <v>1557.606</v>
      </c>
      <c r="N51" s="36" t="s">
        <v>42</v>
      </c>
      <c r="O51" s="36">
        <v>4.3999999999999997E-2</v>
      </c>
      <c r="Q51" s="33" t="s">
        <v>107</v>
      </c>
      <c r="R51" s="36">
        <v>611453.24600000004</v>
      </c>
      <c r="S51" s="36">
        <v>4124155.6179999998</v>
      </c>
      <c r="T51" s="36">
        <v>1557.5619999999999</v>
      </c>
      <c r="U51" s="36">
        <v>1557.6</v>
      </c>
      <c r="V51" s="36" t="s">
        <v>42</v>
      </c>
      <c r="W51" s="36">
        <f>Table212[[#This Row],[DEMZ]]-Table212[[#This Row],[KnownZ]]</f>
        <v>3.8000000000010914E-2</v>
      </c>
    </row>
    <row r="52" spans="1:23" x14ac:dyDescent="0.25">
      <c r="A52" s="33" t="s">
        <v>108</v>
      </c>
      <c r="B52" s="34">
        <v>611472.39099999995</v>
      </c>
      <c r="C52" s="34">
        <v>4124165.9939999999</v>
      </c>
      <c r="D52" s="34">
        <v>1557.9069999999999</v>
      </c>
      <c r="E52" s="34">
        <v>1557.9559999999999</v>
      </c>
      <c r="F52" s="35" t="s">
        <v>42</v>
      </c>
      <c r="G52" s="35">
        <v>4.9000000000000002E-2</v>
      </c>
      <c r="I52" s="33" t="s">
        <v>108</v>
      </c>
      <c r="J52" s="36">
        <v>611472.39099999995</v>
      </c>
      <c r="K52" s="36">
        <v>4124165.9939999999</v>
      </c>
      <c r="L52" s="36">
        <v>1557.9069999999999</v>
      </c>
      <c r="M52" s="36">
        <v>1557.9559999999999</v>
      </c>
      <c r="N52" s="36" t="s">
        <v>42</v>
      </c>
      <c r="O52" s="36">
        <v>4.9000000000000002E-2</v>
      </c>
      <c r="Q52" s="33" t="s">
        <v>108</v>
      </c>
      <c r="R52" s="36">
        <v>611472.39099999995</v>
      </c>
      <c r="S52" s="36">
        <v>4124165.9939999999</v>
      </c>
      <c r="T52" s="36">
        <v>1557.9069999999999</v>
      </c>
      <c r="U52" s="36">
        <v>1557.951</v>
      </c>
      <c r="V52" s="36" t="s">
        <v>42</v>
      </c>
      <c r="W52" s="36">
        <f>Table212[[#This Row],[DEMZ]]-Table212[[#This Row],[KnownZ]]</f>
        <v>4.4000000000096406E-2</v>
      </c>
    </row>
    <row r="54" spans="1:23" x14ac:dyDescent="0.25">
      <c r="O54" s="1"/>
    </row>
    <row r="55" spans="1:23" x14ac:dyDescent="0.25">
      <c r="O55" s="1"/>
    </row>
    <row r="56" spans="1:23" x14ac:dyDescent="0.25">
      <c r="O56" s="1"/>
    </row>
    <row r="57" spans="1:23" x14ac:dyDescent="0.25">
      <c r="O57" s="1"/>
    </row>
    <row r="58" spans="1:23" x14ac:dyDescent="0.25">
      <c r="O58" s="1"/>
    </row>
    <row r="59" spans="1:23" x14ac:dyDescent="0.25">
      <c r="O59" s="1"/>
    </row>
    <row r="60" spans="1:23" x14ac:dyDescent="0.25">
      <c r="O60" s="1"/>
    </row>
    <row r="61" spans="1:23" x14ac:dyDescent="0.25">
      <c r="O61" s="1"/>
    </row>
    <row r="62" spans="1:23" x14ac:dyDescent="0.25">
      <c r="O62" s="1"/>
    </row>
    <row r="63" spans="1:23" x14ac:dyDescent="0.25">
      <c r="O63" s="1"/>
    </row>
    <row r="64" spans="1:23" x14ac:dyDescent="0.25">
      <c r="O64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activeCell="A3" sqref="A3"/>
    </sheetView>
  </sheetViews>
  <sheetFormatPr defaultRowHeight="15" x14ac:dyDescent="0.25"/>
  <cols>
    <col min="1" max="1" width="11.28515625" style="32" bestFit="1" customWidth="1"/>
    <col min="2" max="2" width="10.5703125" style="29" bestFit="1" customWidth="1"/>
    <col min="3" max="3" width="11.5703125" style="29" bestFit="1" customWidth="1"/>
    <col min="4" max="4" width="8.85546875" style="29" bestFit="1" customWidth="1"/>
    <col min="5" max="5" width="8.5703125" style="29" bestFit="1" customWidth="1"/>
    <col min="6" max="6" width="11.85546875" style="24" bestFit="1" customWidth="1"/>
    <col min="7" max="7" width="7.28515625" style="29" bestFit="1" customWidth="1"/>
    <col min="8" max="8" width="5.5703125" style="29" bestFit="1" customWidth="1"/>
    <col min="9" max="9" width="2.7109375" style="24" customWidth="1"/>
    <col min="10" max="10" width="11.28515625" style="32" bestFit="1" customWidth="1"/>
    <col min="11" max="11" width="10.5703125" style="24" bestFit="1" customWidth="1"/>
    <col min="12" max="12" width="11.5703125" style="24" bestFit="1" customWidth="1"/>
    <col min="13" max="13" width="8.85546875" style="24" bestFit="1" customWidth="1"/>
    <col min="14" max="14" width="8.5703125" style="24" bestFit="1" customWidth="1"/>
    <col min="15" max="15" width="11.85546875" style="24" bestFit="1" customWidth="1"/>
    <col min="16" max="16" width="7.28515625" style="24" bestFit="1" customWidth="1"/>
    <col min="17" max="17" width="5.5703125" style="24" bestFit="1" customWidth="1"/>
    <col min="18" max="18" width="2.7109375" style="24" customWidth="1"/>
    <col min="19" max="19" width="10.7109375" style="32" bestFit="1" customWidth="1"/>
    <col min="20" max="20" width="10.5703125" style="29" bestFit="1" customWidth="1"/>
    <col min="21" max="21" width="11.5703125" style="29" bestFit="1" customWidth="1"/>
    <col min="22" max="22" width="8.85546875" style="29" bestFit="1" customWidth="1"/>
    <col min="23" max="23" width="8.5703125" style="29" bestFit="1" customWidth="1"/>
    <col min="24" max="24" width="11.85546875" style="24" bestFit="1" customWidth="1"/>
    <col min="25" max="25" width="7.28515625" style="29" bestFit="1" customWidth="1"/>
    <col min="26" max="26" width="2.7109375" style="24" customWidth="1"/>
    <col min="27" max="27" width="18.140625" style="24" bestFit="1" customWidth="1"/>
    <col min="28" max="28" width="8.140625" style="24" bestFit="1" customWidth="1"/>
    <col min="29" max="16384" width="9.140625" style="24"/>
  </cols>
  <sheetData>
    <row r="1" spans="1:28" x14ac:dyDescent="0.25">
      <c r="A1" s="42" t="s">
        <v>13</v>
      </c>
      <c r="B1" s="42"/>
      <c r="C1" s="42"/>
      <c r="D1" s="42"/>
      <c r="E1" s="42"/>
      <c r="F1" s="42"/>
      <c r="G1" s="42"/>
      <c r="H1" s="42"/>
      <c r="I1" s="14"/>
      <c r="J1" s="42" t="s">
        <v>38</v>
      </c>
      <c r="K1" s="42"/>
      <c r="L1" s="42"/>
      <c r="M1" s="42"/>
      <c r="N1" s="42"/>
      <c r="O1" s="42"/>
      <c r="P1" s="42"/>
      <c r="Q1" s="42"/>
      <c r="R1" s="14"/>
      <c r="S1" s="37" t="s">
        <v>144</v>
      </c>
      <c r="T1" s="37"/>
      <c r="U1" s="37"/>
      <c r="V1" s="37"/>
      <c r="W1" s="37"/>
      <c r="X1" s="37"/>
      <c r="Y1" s="38"/>
      <c r="Z1" s="22"/>
      <c r="AA1" s="2" t="s">
        <v>14</v>
      </c>
      <c r="AB1" s="23">
        <f>_xlfn.PERCENTILE.INC(H:H, 0.95)</f>
        <v>0.21779999999999991</v>
      </c>
    </row>
    <row r="2" spans="1:28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6" t="s">
        <v>8</v>
      </c>
      <c r="I2" s="14"/>
      <c r="J2" s="15" t="s">
        <v>0</v>
      </c>
      <c r="K2" s="16" t="s">
        <v>1</v>
      </c>
      <c r="L2" s="16" t="s">
        <v>2</v>
      </c>
      <c r="M2" s="16" t="s">
        <v>3</v>
      </c>
      <c r="N2" s="16" t="s">
        <v>12</v>
      </c>
      <c r="O2" s="16" t="s">
        <v>5</v>
      </c>
      <c r="P2" s="17" t="s">
        <v>6</v>
      </c>
      <c r="Q2" s="16" t="s">
        <v>8</v>
      </c>
      <c r="R2" s="14"/>
      <c r="S2" s="25" t="s">
        <v>0</v>
      </c>
      <c r="T2" s="16" t="s">
        <v>1</v>
      </c>
      <c r="U2" s="16" t="s">
        <v>2</v>
      </c>
      <c r="V2" s="16" t="s">
        <v>3</v>
      </c>
      <c r="W2" s="16" t="s">
        <v>4</v>
      </c>
      <c r="X2" s="26" t="s">
        <v>5</v>
      </c>
      <c r="Y2" s="17" t="s">
        <v>6</v>
      </c>
      <c r="Z2" s="22"/>
    </row>
    <row r="3" spans="1:28" x14ac:dyDescent="0.25">
      <c r="A3" s="6" t="s">
        <v>109</v>
      </c>
      <c r="B3" s="20">
        <v>634984.36399999994</v>
      </c>
      <c r="C3" s="20">
        <v>4149737.3769999999</v>
      </c>
      <c r="D3" s="20">
        <v>1628.518</v>
      </c>
      <c r="E3" s="20">
        <v>1628.54</v>
      </c>
      <c r="F3" s="9" t="s">
        <v>43</v>
      </c>
      <c r="G3" s="8">
        <v>2.1999999999999999E-2</v>
      </c>
      <c r="H3" s="9">
        <f>ABS(Table3[[#This Row],[DeltaZ]])</f>
        <v>2.1999999999999999E-2</v>
      </c>
      <c r="I3" s="14"/>
      <c r="J3" s="6" t="s">
        <v>109</v>
      </c>
      <c r="K3" s="20">
        <v>634984.36399999994</v>
      </c>
      <c r="L3" s="20">
        <v>4149737.3769999999</v>
      </c>
      <c r="M3" s="20">
        <v>1628.518</v>
      </c>
      <c r="N3" s="20">
        <v>1628.546</v>
      </c>
      <c r="O3" s="9" t="s">
        <v>43</v>
      </c>
      <c r="P3" s="8">
        <f>Table37[[#This Row],[DEMZ]]-Table37[[#This Row],[KnownZ]]</f>
        <v>2.8000000000020009E-2</v>
      </c>
      <c r="Q3" s="9">
        <f>ABS(Table37[[#This Row],[DeltaZ]])</f>
        <v>2.8000000000020009E-2</v>
      </c>
      <c r="R3" s="14"/>
      <c r="S3" s="6" t="s">
        <v>130</v>
      </c>
      <c r="T3" s="20">
        <v>638200.52</v>
      </c>
      <c r="U3" s="20">
        <v>4171858.4610000001</v>
      </c>
      <c r="V3" s="20">
        <v>1959.7929999999999</v>
      </c>
      <c r="W3" s="20">
        <v>1959.47</v>
      </c>
      <c r="X3" s="9" t="s">
        <v>43</v>
      </c>
      <c r="Y3" s="8">
        <v>-0.32300000000000001</v>
      </c>
      <c r="Z3" s="22"/>
    </row>
    <row r="4" spans="1:28" x14ac:dyDescent="0.25">
      <c r="A4" s="6" t="s">
        <v>110</v>
      </c>
      <c r="B4" s="20">
        <v>634978.03500000003</v>
      </c>
      <c r="C4" s="20">
        <v>4149743.784</v>
      </c>
      <c r="D4" s="20">
        <v>1628.671</v>
      </c>
      <c r="E4" s="20">
        <v>1628.673</v>
      </c>
      <c r="F4" s="9" t="s">
        <v>43</v>
      </c>
      <c r="G4" s="8">
        <v>2E-3</v>
      </c>
      <c r="H4" s="9">
        <f>ABS(Table3[[#This Row],[DeltaZ]])</f>
        <v>2E-3</v>
      </c>
      <c r="I4" s="14"/>
      <c r="J4" s="6" t="s">
        <v>110</v>
      </c>
      <c r="K4" s="20">
        <v>634978.03500000003</v>
      </c>
      <c r="L4" s="20">
        <v>4149743.784</v>
      </c>
      <c r="M4" s="20">
        <v>1628.671</v>
      </c>
      <c r="N4" s="20">
        <v>1628.68</v>
      </c>
      <c r="O4" s="9" t="s">
        <v>43</v>
      </c>
      <c r="P4" s="8">
        <f>Table37[[#This Row],[DEMZ]]-Table37[[#This Row],[KnownZ]]</f>
        <v>9.0000000000145519E-3</v>
      </c>
      <c r="Q4" s="9">
        <f>ABS(Table37[[#This Row],[DeltaZ]])</f>
        <v>9.0000000000145519E-3</v>
      </c>
      <c r="R4" s="14"/>
      <c r="S4" s="6" t="s">
        <v>131</v>
      </c>
      <c r="T4" s="20">
        <v>638198.245</v>
      </c>
      <c r="U4" s="20">
        <v>4171864.1880000001</v>
      </c>
      <c r="V4" s="20">
        <v>1960.154</v>
      </c>
      <c r="W4" s="20">
        <v>1959.9179999999999</v>
      </c>
      <c r="X4" s="9" t="s">
        <v>43</v>
      </c>
      <c r="Y4" s="8">
        <v>-0.23599999999999999</v>
      </c>
      <c r="Z4" s="22"/>
    </row>
    <row r="5" spans="1:28" x14ac:dyDescent="0.25">
      <c r="A5" s="6" t="s">
        <v>111</v>
      </c>
      <c r="B5" s="20">
        <v>634977.46200000006</v>
      </c>
      <c r="C5" s="20">
        <v>4149748.2889999999</v>
      </c>
      <c r="D5" s="20">
        <v>1628.982</v>
      </c>
      <c r="E5" s="20">
        <v>1628.9580000000001</v>
      </c>
      <c r="F5" s="9" t="s">
        <v>43</v>
      </c>
      <c r="G5" s="8">
        <v>-2.4E-2</v>
      </c>
      <c r="H5" s="9">
        <f>ABS(Table3[[#This Row],[DeltaZ]])</f>
        <v>2.4E-2</v>
      </c>
      <c r="I5" s="14"/>
      <c r="J5" s="6" t="s">
        <v>111</v>
      </c>
      <c r="K5" s="20">
        <v>634977.46200000006</v>
      </c>
      <c r="L5" s="20">
        <v>4149748.2889999999</v>
      </c>
      <c r="M5" s="20">
        <v>1628.982</v>
      </c>
      <c r="N5" s="20">
        <v>1628.9549999999999</v>
      </c>
      <c r="O5" s="9" t="s">
        <v>43</v>
      </c>
      <c r="P5" s="8">
        <f>Table37[[#This Row],[DEMZ]]-Table37[[#This Row],[KnownZ]]</f>
        <v>-2.7000000000043656E-2</v>
      </c>
      <c r="Q5" s="9">
        <f>ABS(Table37[[#This Row],[DeltaZ]])</f>
        <v>2.7000000000043656E-2</v>
      </c>
      <c r="R5" s="14"/>
      <c r="S5" s="6"/>
      <c r="T5" s="20"/>
      <c r="U5" s="20"/>
      <c r="V5" s="20"/>
      <c r="W5" s="20"/>
      <c r="X5" s="20"/>
      <c r="Y5" s="20"/>
      <c r="Z5" s="22"/>
    </row>
    <row r="6" spans="1:28" x14ac:dyDescent="0.25">
      <c r="A6" s="6" t="s">
        <v>112</v>
      </c>
      <c r="B6" s="20">
        <v>634965.48</v>
      </c>
      <c r="C6" s="20">
        <v>4149764.4879999999</v>
      </c>
      <c r="D6" s="20">
        <v>1629.1389999999999</v>
      </c>
      <c r="E6" s="20">
        <v>1629.2370000000001</v>
      </c>
      <c r="F6" s="9" t="s">
        <v>43</v>
      </c>
      <c r="G6" s="8">
        <v>9.8000000000000004E-2</v>
      </c>
      <c r="H6" s="9">
        <f>ABS(Table3[[#This Row],[DeltaZ]])</f>
        <v>9.8000000000000004E-2</v>
      </c>
      <c r="I6" s="14"/>
      <c r="J6" s="6" t="s">
        <v>112</v>
      </c>
      <c r="K6" s="20">
        <v>634965.48</v>
      </c>
      <c r="L6" s="20">
        <v>4149764.4879999999</v>
      </c>
      <c r="M6" s="20">
        <v>1629.1389999999999</v>
      </c>
      <c r="N6" s="20">
        <v>1629.2339999999999</v>
      </c>
      <c r="O6" s="9" t="s">
        <v>43</v>
      </c>
      <c r="P6" s="8">
        <f>Table37[[#This Row],[DEMZ]]-Table37[[#This Row],[KnownZ]]</f>
        <v>9.5000000000027285E-2</v>
      </c>
      <c r="Q6" s="9">
        <f>ABS(Table37[[#This Row],[DeltaZ]])</f>
        <v>9.5000000000027285E-2</v>
      </c>
      <c r="R6" s="14"/>
      <c r="S6" s="6"/>
      <c r="T6" s="20"/>
      <c r="U6" s="20"/>
      <c r="V6" s="20"/>
      <c r="W6" s="20"/>
      <c r="X6" s="20"/>
      <c r="Y6" s="20"/>
      <c r="Z6" s="22"/>
    </row>
    <row r="7" spans="1:28" x14ac:dyDescent="0.25">
      <c r="A7" s="6" t="s">
        <v>113</v>
      </c>
      <c r="B7" s="20">
        <v>634958.47499999998</v>
      </c>
      <c r="C7" s="20">
        <v>4149772.057</v>
      </c>
      <c r="D7" s="20">
        <v>1629.912</v>
      </c>
      <c r="E7" s="20">
        <v>1629.9829999999999</v>
      </c>
      <c r="F7" s="9" t="s">
        <v>43</v>
      </c>
      <c r="G7" s="8">
        <v>7.0999999999999994E-2</v>
      </c>
      <c r="H7" s="9">
        <f>ABS(Table3[[#This Row],[DeltaZ]])</f>
        <v>7.0999999999999994E-2</v>
      </c>
      <c r="I7" s="14"/>
      <c r="J7" s="6" t="s">
        <v>113</v>
      </c>
      <c r="K7" s="20">
        <v>634958.47499999998</v>
      </c>
      <c r="L7" s="20">
        <v>4149772.057</v>
      </c>
      <c r="M7" s="20">
        <v>1629.912</v>
      </c>
      <c r="N7" s="20">
        <v>1629.961</v>
      </c>
      <c r="O7" s="9" t="s">
        <v>43</v>
      </c>
      <c r="P7" s="8">
        <f>Table37[[#This Row],[DEMZ]]-Table37[[#This Row],[KnownZ]]</f>
        <v>4.8999999999978172E-2</v>
      </c>
      <c r="Q7" s="9">
        <f>ABS(Table37[[#This Row],[DeltaZ]])</f>
        <v>4.8999999999978172E-2</v>
      </c>
      <c r="R7" s="14"/>
      <c r="S7" s="6"/>
      <c r="T7" s="20"/>
      <c r="U7" s="20"/>
      <c r="V7" s="20"/>
      <c r="W7" s="20"/>
      <c r="X7" s="20"/>
      <c r="Y7" s="20"/>
      <c r="Z7" s="22"/>
    </row>
    <row r="8" spans="1:28" x14ac:dyDescent="0.25">
      <c r="A8" s="6" t="s">
        <v>114</v>
      </c>
      <c r="B8" s="20">
        <v>647381.25399999996</v>
      </c>
      <c r="C8" s="20">
        <v>4142409.1519999998</v>
      </c>
      <c r="D8" s="20">
        <v>1590.097</v>
      </c>
      <c r="E8" s="20">
        <v>1590.145</v>
      </c>
      <c r="F8" s="9" t="s">
        <v>43</v>
      </c>
      <c r="G8" s="8">
        <v>4.8000000000000001E-2</v>
      </c>
      <c r="H8" s="9">
        <f>ABS(Table3[[#This Row],[DeltaZ]])</f>
        <v>4.8000000000000001E-2</v>
      </c>
      <c r="I8" s="14"/>
      <c r="J8" s="6" t="s">
        <v>114</v>
      </c>
      <c r="K8" s="20">
        <v>647381.25399999996</v>
      </c>
      <c r="L8" s="20">
        <v>4142409.1519999998</v>
      </c>
      <c r="M8" s="20">
        <v>1590.097</v>
      </c>
      <c r="N8" s="20">
        <v>1590.1389999999999</v>
      </c>
      <c r="O8" s="9" t="s">
        <v>43</v>
      </c>
      <c r="P8" s="8">
        <f>Table37[[#This Row],[DEMZ]]-Table37[[#This Row],[KnownZ]]</f>
        <v>4.1999999999916326E-2</v>
      </c>
      <c r="Q8" s="9">
        <f>ABS(Table37[[#This Row],[DeltaZ]])</f>
        <v>4.1999999999916326E-2</v>
      </c>
      <c r="R8" s="14"/>
      <c r="S8" s="6"/>
      <c r="T8" s="20"/>
      <c r="U8" s="20"/>
      <c r="V8" s="20"/>
      <c r="W8" s="20"/>
      <c r="X8" s="20"/>
      <c r="Y8" s="20"/>
      <c r="Z8" s="22"/>
    </row>
    <row r="9" spans="1:28" x14ac:dyDescent="0.25">
      <c r="A9" s="6" t="s">
        <v>115</v>
      </c>
      <c r="B9" s="20">
        <v>647379.30099999998</v>
      </c>
      <c r="C9" s="20">
        <v>4142403.125</v>
      </c>
      <c r="D9" s="20">
        <v>1590.2539999999999</v>
      </c>
      <c r="E9" s="20">
        <v>1590.2059999999999</v>
      </c>
      <c r="F9" s="9" t="s">
        <v>43</v>
      </c>
      <c r="G9" s="8">
        <v>-4.8000000000000001E-2</v>
      </c>
      <c r="H9" s="9">
        <f>ABS(Table3[[#This Row],[DeltaZ]])</f>
        <v>4.8000000000000001E-2</v>
      </c>
      <c r="I9" s="14"/>
      <c r="J9" s="6" t="s">
        <v>115</v>
      </c>
      <c r="K9" s="20">
        <v>647379.30099999998</v>
      </c>
      <c r="L9" s="20">
        <v>4142403.125</v>
      </c>
      <c r="M9" s="20">
        <v>1590.2539999999999</v>
      </c>
      <c r="N9" s="20">
        <v>1590.1959999999999</v>
      </c>
      <c r="O9" s="9" t="s">
        <v>43</v>
      </c>
      <c r="P9" s="8">
        <f>Table37[[#This Row],[DEMZ]]-Table37[[#This Row],[KnownZ]]</f>
        <v>-5.7999999999992724E-2</v>
      </c>
      <c r="Q9" s="9">
        <f>ABS(Table37[[#This Row],[DeltaZ]])</f>
        <v>5.7999999999992724E-2</v>
      </c>
      <c r="R9" s="14"/>
      <c r="S9" s="6"/>
      <c r="T9" s="20"/>
      <c r="U9" s="20"/>
      <c r="V9" s="20"/>
      <c r="W9" s="20"/>
      <c r="X9" s="20"/>
      <c r="Y9" s="20"/>
      <c r="Z9" s="22"/>
    </row>
    <row r="10" spans="1:28" x14ac:dyDescent="0.25">
      <c r="A10" s="6" t="s">
        <v>116</v>
      </c>
      <c r="B10" s="20">
        <v>647375.92299999995</v>
      </c>
      <c r="C10" s="20">
        <v>4142397.051</v>
      </c>
      <c r="D10" s="20">
        <v>1589.932</v>
      </c>
      <c r="E10" s="20">
        <v>1590.0250000000001</v>
      </c>
      <c r="F10" s="9" t="s">
        <v>43</v>
      </c>
      <c r="G10" s="8">
        <v>9.2999999999999999E-2</v>
      </c>
      <c r="H10" s="9">
        <f>ABS(Table3[[#This Row],[DeltaZ]])</f>
        <v>9.2999999999999999E-2</v>
      </c>
      <c r="I10" s="14"/>
      <c r="J10" s="6" t="s">
        <v>116</v>
      </c>
      <c r="K10" s="20">
        <v>647375.92299999995</v>
      </c>
      <c r="L10" s="20">
        <v>4142397.051</v>
      </c>
      <c r="M10" s="20">
        <v>1589.932</v>
      </c>
      <c r="N10" s="20">
        <v>1590.03</v>
      </c>
      <c r="O10" s="9" t="s">
        <v>43</v>
      </c>
      <c r="P10" s="8">
        <f>Table37[[#This Row],[DEMZ]]-Table37[[#This Row],[KnownZ]]</f>
        <v>9.7999999999956344E-2</v>
      </c>
      <c r="Q10" s="9">
        <f>ABS(Table37[[#This Row],[DeltaZ]])</f>
        <v>9.7999999999956344E-2</v>
      </c>
      <c r="R10" s="14"/>
      <c r="S10" s="6"/>
      <c r="T10" s="20"/>
      <c r="U10" s="20"/>
      <c r="V10" s="20"/>
      <c r="W10" s="20"/>
      <c r="X10" s="20"/>
      <c r="Y10" s="20"/>
      <c r="Z10" s="22"/>
    </row>
    <row r="11" spans="1:28" x14ac:dyDescent="0.25">
      <c r="A11" s="6" t="s">
        <v>117</v>
      </c>
      <c r="B11" s="20">
        <v>647374.01</v>
      </c>
      <c r="C11" s="20">
        <v>4142405.9879999999</v>
      </c>
      <c r="D11" s="20">
        <v>1589.8620000000001</v>
      </c>
      <c r="E11" s="20">
        <v>1590.0340000000001</v>
      </c>
      <c r="F11" s="9" t="s">
        <v>43</v>
      </c>
      <c r="G11" s="8">
        <v>0.17199999999999999</v>
      </c>
      <c r="H11" s="9">
        <f>ABS(Table3[[#This Row],[DeltaZ]])</f>
        <v>0.17199999999999999</v>
      </c>
      <c r="I11" s="14"/>
      <c r="J11" s="6" t="s">
        <v>117</v>
      </c>
      <c r="K11" s="20">
        <v>647374.01</v>
      </c>
      <c r="L11" s="20">
        <v>4142405.9879999999</v>
      </c>
      <c r="M11" s="20">
        <v>1589.8620000000001</v>
      </c>
      <c r="N11" s="20">
        <v>1590.0260000000001</v>
      </c>
      <c r="O11" s="9" t="s">
        <v>43</v>
      </c>
      <c r="P11" s="8">
        <f>Table37[[#This Row],[DEMZ]]-Table37[[#This Row],[KnownZ]]</f>
        <v>0.16399999999998727</v>
      </c>
      <c r="Q11" s="9">
        <f>ABS(Table37[[#This Row],[DeltaZ]])</f>
        <v>0.16399999999998727</v>
      </c>
      <c r="R11" s="14"/>
      <c r="S11" s="6"/>
      <c r="T11" s="20"/>
      <c r="U11" s="20"/>
      <c r="V11" s="20"/>
      <c r="W11" s="20"/>
      <c r="X11" s="20"/>
      <c r="Y11" s="20"/>
      <c r="Z11" s="27"/>
    </row>
    <row r="12" spans="1:28" x14ac:dyDescent="0.25">
      <c r="A12" s="6" t="s">
        <v>118</v>
      </c>
      <c r="B12" s="20">
        <v>647376.81700000004</v>
      </c>
      <c r="C12" s="20">
        <v>4142411.0589999999</v>
      </c>
      <c r="D12" s="20">
        <v>1590.04</v>
      </c>
      <c r="E12" s="20">
        <v>1590.194</v>
      </c>
      <c r="F12" s="9" t="s">
        <v>43</v>
      </c>
      <c r="G12" s="8">
        <v>0.154</v>
      </c>
      <c r="H12" s="9">
        <f>ABS(Table3[[#This Row],[DeltaZ]])</f>
        <v>0.154</v>
      </c>
      <c r="I12" s="14"/>
      <c r="J12" s="6" t="s">
        <v>118</v>
      </c>
      <c r="K12" s="20">
        <v>647376.81700000004</v>
      </c>
      <c r="L12" s="20">
        <v>4142411.0589999999</v>
      </c>
      <c r="M12" s="20">
        <v>1590.04</v>
      </c>
      <c r="N12" s="20">
        <v>1590.1669999999999</v>
      </c>
      <c r="O12" s="9" t="s">
        <v>43</v>
      </c>
      <c r="P12" s="8">
        <f>Table37[[#This Row],[DEMZ]]-Table37[[#This Row],[KnownZ]]</f>
        <v>0.12699999999995271</v>
      </c>
      <c r="Q12" s="9">
        <f>ABS(Table37[[#This Row],[DeltaZ]])</f>
        <v>0.12699999999995271</v>
      </c>
      <c r="R12" s="14"/>
      <c r="S12" s="6"/>
      <c r="T12" s="20"/>
      <c r="U12" s="20"/>
      <c r="V12" s="20"/>
      <c r="W12" s="20"/>
      <c r="X12" s="20"/>
      <c r="Y12" s="20"/>
      <c r="Z12" s="27"/>
    </row>
    <row r="13" spans="1:28" x14ac:dyDescent="0.25">
      <c r="A13" s="6" t="s">
        <v>119</v>
      </c>
      <c r="B13" s="20">
        <v>671512.40300000005</v>
      </c>
      <c r="C13" s="20">
        <v>4114481.486</v>
      </c>
      <c r="D13" s="20">
        <v>1461.578</v>
      </c>
      <c r="E13" s="20">
        <v>1461.721</v>
      </c>
      <c r="F13" s="9" t="s">
        <v>43</v>
      </c>
      <c r="G13" s="8">
        <v>0.14299999999999999</v>
      </c>
      <c r="H13" s="9">
        <f>ABS(Table3[[#This Row],[DeltaZ]])</f>
        <v>0.14299999999999999</v>
      </c>
      <c r="I13" s="14"/>
      <c r="J13" s="6" t="s">
        <v>119</v>
      </c>
      <c r="K13" s="20">
        <v>671512.40300000005</v>
      </c>
      <c r="L13" s="20">
        <v>4114481.486</v>
      </c>
      <c r="M13" s="20">
        <v>1461.578</v>
      </c>
      <c r="N13" s="20">
        <v>1461.7070000000001</v>
      </c>
      <c r="O13" s="9" t="s">
        <v>43</v>
      </c>
      <c r="P13" s="8">
        <f>Table37[[#This Row],[DEMZ]]-Table37[[#This Row],[KnownZ]]</f>
        <v>0.12900000000013279</v>
      </c>
      <c r="Q13" s="9">
        <f>ABS(Table37[[#This Row],[DeltaZ]])</f>
        <v>0.12900000000013279</v>
      </c>
      <c r="R13" s="14"/>
      <c r="S13" s="6"/>
      <c r="T13" s="20"/>
      <c r="U13" s="20"/>
      <c r="V13" s="20"/>
      <c r="W13" s="20"/>
      <c r="X13" s="20"/>
      <c r="Y13" s="20"/>
      <c r="Z13" s="27"/>
    </row>
    <row r="14" spans="1:28" x14ac:dyDescent="0.25">
      <c r="A14" s="6" t="s">
        <v>120</v>
      </c>
      <c r="B14" s="20">
        <v>671516.32</v>
      </c>
      <c r="C14" s="20">
        <v>4114472.4509999999</v>
      </c>
      <c r="D14" s="20">
        <v>1462.182</v>
      </c>
      <c r="E14" s="20">
        <v>1462.241</v>
      </c>
      <c r="F14" s="9" t="s">
        <v>43</v>
      </c>
      <c r="G14" s="8">
        <v>5.8999999999999997E-2</v>
      </c>
      <c r="H14" s="9">
        <f>ABS(Table3[[#This Row],[DeltaZ]])</f>
        <v>5.8999999999999997E-2</v>
      </c>
      <c r="I14" s="14"/>
      <c r="J14" s="6" t="s">
        <v>120</v>
      </c>
      <c r="K14" s="20">
        <v>671516.32</v>
      </c>
      <c r="L14" s="20">
        <v>4114472.4509999999</v>
      </c>
      <c r="M14" s="20">
        <v>1462.182</v>
      </c>
      <c r="N14" s="20">
        <v>1462.249</v>
      </c>
      <c r="O14" s="9" t="s">
        <v>43</v>
      </c>
      <c r="P14" s="8">
        <f>Table37[[#This Row],[DEMZ]]-Table37[[#This Row],[KnownZ]]</f>
        <v>6.7000000000007276E-2</v>
      </c>
      <c r="Q14" s="9">
        <f>ABS(Table37[[#This Row],[DeltaZ]])</f>
        <v>6.7000000000007276E-2</v>
      </c>
      <c r="R14" s="14"/>
      <c r="S14" s="6"/>
      <c r="T14" s="20"/>
      <c r="U14" s="20"/>
      <c r="V14" s="20"/>
      <c r="W14" s="20"/>
      <c r="X14" s="28"/>
      <c r="Y14" s="20"/>
      <c r="Z14" s="27"/>
    </row>
    <row r="15" spans="1:28" x14ac:dyDescent="0.25">
      <c r="A15" s="6" t="s">
        <v>121</v>
      </c>
      <c r="B15" s="20">
        <v>671527.54</v>
      </c>
      <c r="C15" s="20">
        <v>4114470.3369999998</v>
      </c>
      <c r="D15" s="20">
        <v>1462.6759999999999</v>
      </c>
      <c r="E15" s="20">
        <v>1462.846</v>
      </c>
      <c r="F15" s="9" t="s">
        <v>43</v>
      </c>
      <c r="G15" s="8">
        <v>0.17</v>
      </c>
      <c r="H15" s="9">
        <f>ABS(Table3[[#This Row],[DeltaZ]])</f>
        <v>0.17</v>
      </c>
      <c r="I15" s="14"/>
      <c r="J15" s="6" t="s">
        <v>121</v>
      </c>
      <c r="K15" s="20">
        <v>671527.54</v>
      </c>
      <c r="L15" s="20">
        <v>4114470.3369999998</v>
      </c>
      <c r="M15" s="20">
        <v>1462.6759999999999</v>
      </c>
      <c r="N15" s="20">
        <v>1462.8309999999999</v>
      </c>
      <c r="O15" s="9" t="s">
        <v>43</v>
      </c>
      <c r="P15" s="8">
        <f>Table37[[#This Row],[DEMZ]]-Table37[[#This Row],[KnownZ]]</f>
        <v>0.15499999999997272</v>
      </c>
      <c r="Q15" s="9">
        <f>ABS(Table37[[#This Row],[DeltaZ]])</f>
        <v>0.15499999999997272</v>
      </c>
      <c r="R15" s="14"/>
      <c r="S15" s="6"/>
      <c r="T15" s="20"/>
      <c r="U15" s="20"/>
      <c r="V15" s="20"/>
      <c r="W15" s="20"/>
      <c r="X15" s="28"/>
      <c r="Y15" s="20"/>
      <c r="Z15" s="27"/>
    </row>
    <row r="16" spans="1:28" x14ac:dyDescent="0.25">
      <c r="A16" s="6" t="s">
        <v>122</v>
      </c>
      <c r="B16" s="20">
        <v>671533.36499999999</v>
      </c>
      <c r="C16" s="20">
        <v>4114467.2039999999</v>
      </c>
      <c r="D16" s="20">
        <v>1463.1610000000001</v>
      </c>
      <c r="E16" s="20">
        <v>1463.222</v>
      </c>
      <c r="F16" s="9" t="s">
        <v>43</v>
      </c>
      <c r="G16" s="8">
        <v>6.0999999999999999E-2</v>
      </c>
      <c r="H16" s="9">
        <f>ABS(Table3[[#This Row],[DeltaZ]])</f>
        <v>6.0999999999999999E-2</v>
      </c>
      <c r="I16" s="14"/>
      <c r="J16" s="6" t="s">
        <v>122</v>
      </c>
      <c r="K16" s="20">
        <v>671533.36499999999</v>
      </c>
      <c r="L16" s="20">
        <v>4114467.2039999999</v>
      </c>
      <c r="M16" s="20">
        <v>1463.1610000000001</v>
      </c>
      <c r="N16" s="20">
        <v>1463.2190000000001</v>
      </c>
      <c r="O16" s="9" t="s">
        <v>43</v>
      </c>
      <c r="P16" s="8">
        <f>Table37[[#This Row],[DEMZ]]-Table37[[#This Row],[KnownZ]]</f>
        <v>5.7999999999992724E-2</v>
      </c>
      <c r="Q16" s="9">
        <f>ABS(Table37[[#This Row],[DeltaZ]])</f>
        <v>5.7999999999992724E-2</v>
      </c>
      <c r="R16" s="14"/>
      <c r="S16" s="6"/>
      <c r="T16" s="20"/>
      <c r="U16" s="20"/>
      <c r="V16" s="20"/>
      <c r="W16" s="20"/>
      <c r="X16" s="28"/>
      <c r="Y16" s="20"/>
      <c r="Z16" s="27"/>
    </row>
    <row r="17" spans="1:26" x14ac:dyDescent="0.25">
      <c r="A17" s="6" t="s">
        <v>123</v>
      </c>
      <c r="B17" s="20">
        <v>671538.34499999997</v>
      </c>
      <c r="C17" s="20">
        <v>4114461.3939999999</v>
      </c>
      <c r="D17" s="20">
        <v>1463.5540000000001</v>
      </c>
      <c r="E17" s="20">
        <v>1463.626</v>
      </c>
      <c r="F17" s="9" t="s">
        <v>43</v>
      </c>
      <c r="G17" s="8">
        <v>7.1999999999999995E-2</v>
      </c>
      <c r="H17" s="9">
        <f>ABS(Table3[[#This Row],[DeltaZ]])</f>
        <v>7.1999999999999995E-2</v>
      </c>
      <c r="I17" s="14"/>
      <c r="J17" s="6" t="s">
        <v>123</v>
      </c>
      <c r="K17" s="20">
        <v>671538.34499999997</v>
      </c>
      <c r="L17" s="20">
        <v>4114461.3939999999</v>
      </c>
      <c r="M17" s="20">
        <v>1463.5540000000001</v>
      </c>
      <c r="N17" s="20">
        <v>1463.5989999999999</v>
      </c>
      <c r="O17" s="9" t="s">
        <v>43</v>
      </c>
      <c r="P17" s="8">
        <f>Table37[[#This Row],[DEMZ]]-Table37[[#This Row],[KnownZ]]</f>
        <v>4.4999999999845386E-2</v>
      </c>
      <c r="Q17" s="9">
        <f>ABS(Table37[[#This Row],[DeltaZ]])</f>
        <v>4.4999999999845386E-2</v>
      </c>
      <c r="R17" s="14"/>
      <c r="S17" s="6"/>
      <c r="T17" s="20"/>
      <c r="U17" s="20"/>
      <c r="V17" s="20"/>
      <c r="W17" s="20"/>
      <c r="X17" s="20"/>
      <c r="Y17" s="20"/>
      <c r="Z17" s="27"/>
    </row>
    <row r="18" spans="1:26" x14ac:dyDescent="0.25">
      <c r="A18" s="6" t="s">
        <v>124</v>
      </c>
      <c r="B18" s="20">
        <v>623658.93599999999</v>
      </c>
      <c r="C18" s="20">
        <v>4097707.8139999998</v>
      </c>
      <c r="D18" s="20">
        <v>1556.693</v>
      </c>
      <c r="E18" s="20">
        <v>1556.6559999999999</v>
      </c>
      <c r="F18" s="9" t="s">
        <v>43</v>
      </c>
      <c r="G18" s="8">
        <v>-3.6999999999999998E-2</v>
      </c>
      <c r="H18" s="9">
        <f>ABS(Table3[[#This Row],[DeltaZ]])</f>
        <v>3.6999999999999998E-2</v>
      </c>
      <c r="I18" s="14"/>
      <c r="J18" s="6" t="s">
        <v>124</v>
      </c>
      <c r="K18" s="20">
        <v>623658.93599999999</v>
      </c>
      <c r="L18" s="20">
        <v>4097707.8139999998</v>
      </c>
      <c r="M18" s="20">
        <v>1556.693</v>
      </c>
      <c r="N18" s="20">
        <v>1556.643</v>
      </c>
      <c r="O18" s="9" t="s">
        <v>43</v>
      </c>
      <c r="P18" s="8">
        <f>Table37[[#This Row],[DEMZ]]-Table37[[#This Row],[KnownZ]]</f>
        <v>-4.9999999999954525E-2</v>
      </c>
      <c r="Q18" s="9">
        <f>ABS(Table37[[#This Row],[DeltaZ]])</f>
        <v>4.9999999999954525E-2</v>
      </c>
      <c r="R18" s="14"/>
      <c r="S18" s="6"/>
      <c r="T18" s="20"/>
      <c r="U18" s="20"/>
      <c r="V18" s="20"/>
      <c r="W18" s="20"/>
      <c r="X18" s="20"/>
      <c r="Y18" s="20"/>
      <c r="Z18" s="27"/>
    </row>
    <row r="19" spans="1:26" x14ac:dyDescent="0.25">
      <c r="A19" s="6" t="s">
        <v>125</v>
      </c>
      <c r="B19" s="20">
        <v>623654.054</v>
      </c>
      <c r="C19" s="20">
        <v>4097702.0440000002</v>
      </c>
      <c r="D19" s="20">
        <v>1556.847</v>
      </c>
      <c r="E19" s="20">
        <v>1556.806</v>
      </c>
      <c r="F19" s="9" t="s">
        <v>43</v>
      </c>
      <c r="G19" s="8">
        <v>-4.1000000000000002E-2</v>
      </c>
      <c r="H19" s="9">
        <f>ABS(Table3[[#This Row],[DeltaZ]])</f>
        <v>4.1000000000000002E-2</v>
      </c>
      <c r="I19" s="14"/>
      <c r="J19" s="6" t="s">
        <v>125</v>
      </c>
      <c r="K19" s="20">
        <v>623654.054</v>
      </c>
      <c r="L19" s="20">
        <v>4097702.0440000002</v>
      </c>
      <c r="M19" s="20">
        <v>1556.847</v>
      </c>
      <c r="N19" s="20">
        <v>1556.759</v>
      </c>
      <c r="O19" s="9" t="s">
        <v>43</v>
      </c>
      <c r="P19" s="8">
        <f>Table37[[#This Row],[DEMZ]]-Table37[[#This Row],[KnownZ]]</f>
        <v>-8.7999999999965439E-2</v>
      </c>
      <c r="Q19" s="9">
        <f>ABS(Table37[[#This Row],[DeltaZ]])</f>
        <v>8.7999999999965439E-2</v>
      </c>
      <c r="R19" s="14"/>
      <c r="S19" s="6"/>
      <c r="T19" s="20"/>
      <c r="U19" s="20"/>
      <c r="V19" s="20"/>
      <c r="W19" s="20"/>
      <c r="X19" s="20"/>
      <c r="Y19" s="20"/>
      <c r="Z19" s="27"/>
    </row>
    <row r="20" spans="1:26" x14ac:dyDescent="0.25">
      <c r="A20" s="6" t="s">
        <v>126</v>
      </c>
      <c r="B20" s="20">
        <v>623646.21200000006</v>
      </c>
      <c r="C20" s="20">
        <v>4097692.9440000001</v>
      </c>
      <c r="D20" s="20">
        <v>1556.99</v>
      </c>
      <c r="E20" s="20">
        <v>1556.9390000000001</v>
      </c>
      <c r="F20" s="9" t="s">
        <v>43</v>
      </c>
      <c r="G20" s="8">
        <v>-5.0999999999999997E-2</v>
      </c>
      <c r="H20" s="9">
        <f>ABS(Table3[[#This Row],[DeltaZ]])</f>
        <v>5.0999999999999997E-2</v>
      </c>
      <c r="I20" s="14"/>
      <c r="J20" s="6" t="s">
        <v>126</v>
      </c>
      <c r="K20" s="20">
        <v>623646.21200000006</v>
      </c>
      <c r="L20" s="20">
        <v>4097692.9440000001</v>
      </c>
      <c r="M20" s="20">
        <v>1556.99</v>
      </c>
      <c r="N20" s="20">
        <v>1556.91</v>
      </c>
      <c r="O20" s="9" t="s">
        <v>43</v>
      </c>
      <c r="P20" s="8">
        <f>Table37[[#This Row],[DEMZ]]-Table37[[#This Row],[KnownZ]]</f>
        <v>-7.999999999992724E-2</v>
      </c>
      <c r="Q20" s="9">
        <f>ABS(Table37[[#This Row],[DeltaZ]])</f>
        <v>7.999999999992724E-2</v>
      </c>
      <c r="R20" s="14"/>
      <c r="S20" s="6"/>
      <c r="T20" s="20"/>
      <c r="U20" s="20"/>
      <c r="V20" s="20"/>
      <c r="W20" s="20"/>
      <c r="X20" s="28"/>
      <c r="Y20" s="20"/>
      <c r="Z20" s="27"/>
    </row>
    <row r="21" spans="1:26" x14ac:dyDescent="0.25">
      <c r="A21" s="6" t="s">
        <v>127</v>
      </c>
      <c r="B21" s="20">
        <v>623638.96900000004</v>
      </c>
      <c r="C21" s="20">
        <v>4097683.46</v>
      </c>
      <c r="D21" s="20">
        <v>1557.221</v>
      </c>
      <c r="E21" s="20">
        <v>1557.211</v>
      </c>
      <c r="F21" s="9" t="s">
        <v>43</v>
      </c>
      <c r="G21" s="8">
        <v>-0.01</v>
      </c>
      <c r="H21" s="9">
        <f>ABS(Table3[[#This Row],[DeltaZ]])</f>
        <v>0.01</v>
      </c>
      <c r="I21" s="14"/>
      <c r="J21" s="6" t="s">
        <v>127</v>
      </c>
      <c r="K21" s="20">
        <v>623638.96900000004</v>
      </c>
      <c r="L21" s="20">
        <v>4097683.46</v>
      </c>
      <c r="M21" s="20">
        <v>1557.221</v>
      </c>
      <c r="N21" s="20">
        <v>1557.164</v>
      </c>
      <c r="O21" s="9" t="s">
        <v>43</v>
      </c>
      <c r="P21" s="8">
        <f>Table37[[#This Row],[DEMZ]]-Table37[[#This Row],[KnownZ]]</f>
        <v>-5.7000000000016371E-2</v>
      </c>
      <c r="Q21" s="9">
        <f>ABS(Table37[[#This Row],[DeltaZ]])</f>
        <v>5.7000000000016371E-2</v>
      </c>
      <c r="R21" s="14"/>
      <c r="S21" s="6"/>
      <c r="T21" s="20"/>
      <c r="U21" s="20"/>
      <c r="V21" s="20"/>
      <c r="W21" s="20"/>
      <c r="X21" s="20"/>
      <c r="Y21" s="20"/>
      <c r="Z21" s="27"/>
    </row>
    <row r="22" spans="1:26" x14ac:dyDescent="0.25">
      <c r="A22" s="6" t="s">
        <v>128</v>
      </c>
      <c r="B22" s="20">
        <v>623629.26399999997</v>
      </c>
      <c r="C22" s="20">
        <v>4097678.1970000002</v>
      </c>
      <c r="D22" s="20">
        <v>1557.46</v>
      </c>
      <c r="E22" s="20">
        <v>1557.412</v>
      </c>
      <c r="F22" s="9" t="s">
        <v>43</v>
      </c>
      <c r="G22" s="8">
        <v>-4.8000000000000001E-2</v>
      </c>
      <c r="H22" s="9">
        <f>ABS(Table3[[#This Row],[DeltaZ]])</f>
        <v>4.8000000000000001E-2</v>
      </c>
      <c r="I22" s="14"/>
      <c r="J22" s="6" t="s">
        <v>128</v>
      </c>
      <c r="K22" s="20">
        <v>623629.26399999997</v>
      </c>
      <c r="L22" s="20">
        <v>4097678.1970000002</v>
      </c>
      <c r="M22" s="20">
        <v>1557.46</v>
      </c>
      <c r="N22" s="20">
        <v>1557.377</v>
      </c>
      <c r="O22" s="9" t="s">
        <v>43</v>
      </c>
      <c r="P22" s="8">
        <f>Table37[[#This Row],[DEMZ]]-Table37[[#This Row],[KnownZ]]</f>
        <v>-8.3000000000083674E-2</v>
      </c>
      <c r="Q22" s="9">
        <f>ABS(Table37[[#This Row],[DeltaZ]])</f>
        <v>8.3000000000083674E-2</v>
      </c>
      <c r="R22" s="14"/>
      <c r="S22" s="6"/>
      <c r="T22" s="20"/>
      <c r="U22" s="20"/>
      <c r="V22" s="20"/>
      <c r="W22" s="20"/>
      <c r="X22" s="20"/>
      <c r="Y22" s="20"/>
      <c r="Z22" s="27"/>
    </row>
    <row r="23" spans="1:26" x14ac:dyDescent="0.25">
      <c r="A23" s="6" t="s">
        <v>129</v>
      </c>
      <c r="B23" s="9">
        <v>638198.79399999999</v>
      </c>
      <c r="C23" s="9">
        <v>4171853.3930000002</v>
      </c>
      <c r="D23" s="9">
        <v>1959.134</v>
      </c>
      <c r="E23" s="9">
        <v>1959.126</v>
      </c>
      <c r="F23" s="9" t="s">
        <v>43</v>
      </c>
      <c r="G23" s="9">
        <v>-8.0000000000000002E-3</v>
      </c>
      <c r="H23" s="9">
        <f>ABS(Table3[[#This Row],[DeltaZ]])</f>
        <v>8.0000000000000002E-3</v>
      </c>
      <c r="I23" s="14"/>
      <c r="J23" s="6" t="s">
        <v>129</v>
      </c>
      <c r="K23" s="9">
        <v>638198.79399999999</v>
      </c>
      <c r="L23" s="9">
        <v>4171853.3930000002</v>
      </c>
      <c r="M23" s="9">
        <v>1959.134</v>
      </c>
      <c r="N23" s="9">
        <v>1959.143</v>
      </c>
      <c r="O23" s="9" t="s">
        <v>43</v>
      </c>
      <c r="P23" s="9">
        <f>Table37[[#This Row],[DEMZ]]-Table37[[#This Row],[KnownZ]]</f>
        <v>9.0000000000145519E-3</v>
      </c>
      <c r="Q23" s="9">
        <f>ABS(Table37[[#This Row],[DeltaZ]])</f>
        <v>9.0000000000145519E-3</v>
      </c>
      <c r="R23" s="14"/>
      <c r="S23" s="6"/>
      <c r="T23" s="20"/>
      <c r="U23" s="20"/>
      <c r="V23" s="20"/>
      <c r="W23" s="20"/>
      <c r="X23" s="20"/>
      <c r="Y23" s="20"/>
      <c r="Z23" s="27"/>
    </row>
    <row r="24" spans="1:26" x14ac:dyDescent="0.25">
      <c r="A24" s="6" t="s">
        <v>130</v>
      </c>
      <c r="B24" s="9">
        <v>638200.52</v>
      </c>
      <c r="C24" s="9">
        <v>4171858.4610000001</v>
      </c>
      <c r="D24" s="9">
        <v>1959.7929999999999</v>
      </c>
      <c r="E24" s="9">
        <v>1959.47</v>
      </c>
      <c r="F24" s="9" t="s">
        <v>43</v>
      </c>
      <c r="G24" s="9">
        <v>-0.32300000000000001</v>
      </c>
      <c r="H24" s="9">
        <f>ABS(Table3[[#This Row],[DeltaZ]])</f>
        <v>0.32300000000000001</v>
      </c>
      <c r="I24" s="14"/>
      <c r="J24" s="6" t="s">
        <v>130</v>
      </c>
      <c r="K24" s="9">
        <v>638200.52</v>
      </c>
      <c r="L24" s="9">
        <v>4171858.4610000001</v>
      </c>
      <c r="M24" s="9">
        <v>1959.7929999999999</v>
      </c>
      <c r="N24" s="9">
        <v>1959.461</v>
      </c>
      <c r="O24" s="9" t="s">
        <v>43</v>
      </c>
      <c r="P24" s="9">
        <f>Table37[[#This Row],[DEMZ]]-Table37[[#This Row],[KnownZ]]</f>
        <v>-0.33199999999987995</v>
      </c>
      <c r="Q24" s="9">
        <f>ABS(Table37[[#This Row],[DeltaZ]])</f>
        <v>0.33199999999987995</v>
      </c>
      <c r="R24" s="14"/>
      <c r="S24" s="6"/>
      <c r="T24" s="20"/>
      <c r="U24" s="20"/>
      <c r="V24" s="20"/>
      <c r="W24" s="20"/>
      <c r="X24" s="20"/>
      <c r="Y24" s="20"/>
      <c r="Z24" s="14"/>
    </row>
    <row r="25" spans="1:26" x14ac:dyDescent="0.25">
      <c r="A25" s="6" t="s">
        <v>131</v>
      </c>
      <c r="B25" s="9">
        <v>638198.245</v>
      </c>
      <c r="C25" s="9">
        <v>4171864.1880000001</v>
      </c>
      <c r="D25" s="9">
        <v>1960.154</v>
      </c>
      <c r="E25" s="9">
        <v>1959.9179999999999</v>
      </c>
      <c r="F25" s="9" t="s">
        <v>43</v>
      </c>
      <c r="G25" s="9">
        <v>-0.23599999999999999</v>
      </c>
      <c r="H25" s="9">
        <f>ABS(Table3[[#This Row],[DeltaZ]])</f>
        <v>0.23599999999999999</v>
      </c>
      <c r="I25" s="14"/>
      <c r="J25" s="6" t="s">
        <v>131</v>
      </c>
      <c r="K25" s="9">
        <v>638198.245</v>
      </c>
      <c r="L25" s="9">
        <v>4171864.1880000001</v>
      </c>
      <c r="M25" s="9">
        <v>1960.154</v>
      </c>
      <c r="N25" s="9">
        <v>1959.93</v>
      </c>
      <c r="O25" s="9" t="s">
        <v>43</v>
      </c>
      <c r="P25" s="9">
        <f>Table37[[#This Row],[DEMZ]]-Table37[[#This Row],[KnownZ]]</f>
        <v>-0.2239999999999327</v>
      </c>
      <c r="Q25" s="9">
        <f>ABS(Table37[[#This Row],[DeltaZ]])</f>
        <v>0.2239999999999327</v>
      </c>
      <c r="R25" s="14"/>
      <c r="S25" s="6"/>
      <c r="T25" s="20"/>
      <c r="U25" s="20"/>
      <c r="V25" s="20"/>
      <c r="W25" s="20"/>
      <c r="X25" s="20"/>
      <c r="Y25" s="20"/>
      <c r="Z25" s="14"/>
    </row>
    <row r="26" spans="1:26" x14ac:dyDescent="0.25">
      <c r="A26" s="6" t="s">
        <v>132</v>
      </c>
      <c r="B26" s="9">
        <v>638197.40599999996</v>
      </c>
      <c r="C26" s="9">
        <v>4171871.0380000002</v>
      </c>
      <c r="D26" s="9">
        <v>1960.4110000000001</v>
      </c>
      <c r="E26" s="9">
        <v>1960.3989999999999</v>
      </c>
      <c r="F26" s="9" t="s">
        <v>43</v>
      </c>
      <c r="G26" s="9">
        <v>-1.2E-2</v>
      </c>
      <c r="H26" s="9">
        <f>ABS(Table3[[#This Row],[DeltaZ]])</f>
        <v>1.2E-2</v>
      </c>
      <c r="I26" s="14"/>
      <c r="J26" s="6" t="s">
        <v>132</v>
      </c>
      <c r="K26" s="9">
        <v>638197.40599999996</v>
      </c>
      <c r="L26" s="9">
        <v>4171871.0380000002</v>
      </c>
      <c r="M26" s="9">
        <v>1960.4110000000001</v>
      </c>
      <c r="N26" s="9">
        <v>1960.373</v>
      </c>
      <c r="O26" s="9" t="s">
        <v>43</v>
      </c>
      <c r="P26" s="9">
        <f>Table37[[#This Row],[DEMZ]]-Table37[[#This Row],[KnownZ]]</f>
        <v>-3.8000000000010914E-2</v>
      </c>
      <c r="Q26" s="9">
        <f>ABS(Table37[[#This Row],[DeltaZ]])</f>
        <v>3.8000000000010914E-2</v>
      </c>
      <c r="R26" s="14"/>
      <c r="S26" s="6"/>
      <c r="T26" s="20"/>
      <c r="U26" s="20"/>
      <c r="V26" s="20"/>
      <c r="W26" s="20"/>
      <c r="X26" s="20"/>
      <c r="Y26" s="20"/>
      <c r="Z26" s="14"/>
    </row>
    <row r="27" spans="1:26" x14ac:dyDescent="0.25">
      <c r="A27" s="6" t="s">
        <v>133</v>
      </c>
      <c r="B27" s="9">
        <v>638198.22600000002</v>
      </c>
      <c r="C27" s="9">
        <v>4171882.054</v>
      </c>
      <c r="D27" s="9">
        <v>1961.0989999999999</v>
      </c>
      <c r="E27" s="9">
        <v>1960.951</v>
      </c>
      <c r="F27" s="9" t="s">
        <v>43</v>
      </c>
      <c r="G27" s="9">
        <v>-0.14799999999999999</v>
      </c>
      <c r="H27" s="9">
        <f>ABS(Table3[[#This Row],[DeltaZ]])</f>
        <v>0.14799999999999999</v>
      </c>
      <c r="I27" s="14"/>
      <c r="J27" s="6" t="s">
        <v>133</v>
      </c>
      <c r="K27" s="9">
        <v>638198.22600000002</v>
      </c>
      <c r="L27" s="9">
        <v>4171882.054</v>
      </c>
      <c r="M27" s="9">
        <v>1961.0989999999999</v>
      </c>
      <c r="N27" s="9">
        <v>1960.9469999999999</v>
      </c>
      <c r="O27" s="9" t="s">
        <v>43</v>
      </c>
      <c r="P27" s="9">
        <f>Table37[[#This Row],[DEMZ]]-Table37[[#This Row],[KnownZ]]</f>
        <v>-0.15200000000004366</v>
      </c>
      <c r="Q27" s="9">
        <f>ABS(Table37[[#This Row],[DeltaZ]])</f>
        <v>0.15200000000004366</v>
      </c>
      <c r="R27" s="14"/>
      <c r="S27" s="6"/>
      <c r="T27" s="20"/>
      <c r="U27" s="20"/>
      <c r="V27" s="20"/>
      <c r="W27" s="20"/>
      <c r="X27" s="20"/>
      <c r="Y27" s="20"/>
      <c r="Z27" s="14"/>
    </row>
    <row r="28" spans="1:26" x14ac:dyDescent="0.25">
      <c r="A28" s="6" t="s">
        <v>134</v>
      </c>
      <c r="B28" s="9">
        <v>575779.64</v>
      </c>
      <c r="C28" s="9">
        <v>4097324.3530000001</v>
      </c>
      <c r="D28" s="9">
        <v>1607.0989999999999</v>
      </c>
      <c r="E28" s="9">
        <v>1607.26</v>
      </c>
      <c r="F28" s="9" t="s">
        <v>43</v>
      </c>
      <c r="G28" s="9">
        <v>0.161</v>
      </c>
      <c r="H28" s="9">
        <f>ABS(Table3[[#This Row],[DeltaZ]])</f>
        <v>0.161</v>
      </c>
      <c r="I28" s="14"/>
      <c r="J28" s="6" t="s">
        <v>134</v>
      </c>
      <c r="K28" s="9">
        <v>575779.64</v>
      </c>
      <c r="L28" s="9">
        <v>4097324.3530000001</v>
      </c>
      <c r="M28" s="9">
        <v>1607.0989999999999</v>
      </c>
      <c r="N28" s="9">
        <v>1607.1980000000001</v>
      </c>
      <c r="O28" s="9" t="s">
        <v>43</v>
      </c>
      <c r="P28" s="9">
        <f>Table37[[#This Row],[DEMZ]]-Table37[[#This Row],[KnownZ]]</f>
        <v>9.9000000000160071E-2</v>
      </c>
      <c r="Q28" s="9">
        <f>ABS(Table37[[#This Row],[DeltaZ]])</f>
        <v>9.9000000000160071E-2</v>
      </c>
      <c r="R28" s="14"/>
      <c r="S28" s="6"/>
      <c r="T28" s="20"/>
      <c r="U28" s="20"/>
      <c r="V28" s="20"/>
      <c r="W28" s="20"/>
      <c r="X28" s="20"/>
      <c r="Y28" s="20"/>
      <c r="Z28" s="14"/>
    </row>
    <row r="29" spans="1:26" x14ac:dyDescent="0.25">
      <c r="A29" s="6" t="s">
        <v>135</v>
      </c>
      <c r="B29" s="9">
        <v>575787.18900000001</v>
      </c>
      <c r="C29" s="9">
        <v>4097329.6919999998</v>
      </c>
      <c r="D29" s="9">
        <v>1607.1759999999999</v>
      </c>
      <c r="E29" s="9">
        <v>1607.269</v>
      </c>
      <c r="F29" s="9" t="s">
        <v>43</v>
      </c>
      <c r="G29" s="9">
        <v>9.2999999999999999E-2</v>
      </c>
      <c r="H29" s="9">
        <f>ABS(Table3[[#This Row],[DeltaZ]])</f>
        <v>9.2999999999999999E-2</v>
      </c>
      <c r="I29" s="14"/>
      <c r="J29" s="6" t="s">
        <v>135</v>
      </c>
      <c r="K29" s="9">
        <v>575787.18900000001</v>
      </c>
      <c r="L29" s="9">
        <v>4097329.6919999998</v>
      </c>
      <c r="M29" s="9">
        <v>1607.1759999999999</v>
      </c>
      <c r="N29" s="9">
        <v>1607.2080000000001</v>
      </c>
      <c r="O29" s="9" t="s">
        <v>43</v>
      </c>
      <c r="P29" s="9">
        <f>Table37[[#This Row],[DEMZ]]-Table37[[#This Row],[KnownZ]]</f>
        <v>3.2000000000152795E-2</v>
      </c>
      <c r="Q29" s="9">
        <f>ABS(Table37[[#This Row],[DeltaZ]])</f>
        <v>3.2000000000152795E-2</v>
      </c>
      <c r="R29" s="14"/>
      <c r="S29" s="6"/>
      <c r="T29" s="20"/>
      <c r="U29" s="20"/>
      <c r="V29" s="20"/>
      <c r="W29" s="20"/>
      <c r="X29" s="20"/>
      <c r="Y29" s="20"/>
      <c r="Z29" s="14"/>
    </row>
    <row r="30" spans="1:26" x14ac:dyDescent="0.25">
      <c r="A30" s="6" t="s">
        <v>136</v>
      </c>
      <c r="B30" s="9">
        <v>575792.88199999998</v>
      </c>
      <c r="C30" s="9">
        <v>4097327.5750000002</v>
      </c>
      <c r="D30" s="9">
        <v>1607.1759999999999</v>
      </c>
      <c r="E30" s="9">
        <v>1607.163</v>
      </c>
      <c r="F30" s="9" t="s">
        <v>43</v>
      </c>
      <c r="G30" s="9">
        <v>-1.2999999999999999E-2</v>
      </c>
      <c r="H30" s="9">
        <f>ABS(Table3[[#This Row],[DeltaZ]])</f>
        <v>1.2999999999999999E-2</v>
      </c>
      <c r="I30" s="14"/>
      <c r="J30" s="6" t="s">
        <v>136</v>
      </c>
      <c r="K30" s="9">
        <v>575792.88199999998</v>
      </c>
      <c r="L30" s="9">
        <v>4097327.5750000002</v>
      </c>
      <c r="M30" s="9">
        <v>1607.1759999999999</v>
      </c>
      <c r="N30" s="9">
        <v>1607.1759999999999</v>
      </c>
      <c r="O30" s="9" t="s">
        <v>43</v>
      </c>
      <c r="P30" s="9">
        <f>Table37[[#This Row],[DEMZ]]-Table37[[#This Row],[KnownZ]]</f>
        <v>0</v>
      </c>
      <c r="Q30" s="9">
        <f>ABS(Table37[[#This Row],[DeltaZ]])</f>
        <v>0</v>
      </c>
      <c r="R30" s="14"/>
      <c r="S30" s="6"/>
      <c r="T30" s="20"/>
      <c r="U30" s="20"/>
      <c r="V30" s="20"/>
      <c r="W30" s="20"/>
      <c r="X30" s="20"/>
      <c r="Y30" s="20"/>
      <c r="Z30" s="14"/>
    </row>
    <row r="31" spans="1:26" x14ac:dyDescent="0.25">
      <c r="A31" s="6" t="s">
        <v>137</v>
      </c>
      <c r="B31" s="9">
        <v>575797.08400000003</v>
      </c>
      <c r="C31" s="9">
        <v>4097332.6179999998</v>
      </c>
      <c r="D31" s="9">
        <v>1607.434</v>
      </c>
      <c r="E31" s="9">
        <v>1607.424</v>
      </c>
      <c r="F31" s="9" t="s">
        <v>43</v>
      </c>
      <c r="G31" s="9">
        <v>-0.01</v>
      </c>
      <c r="H31" s="9">
        <f>ABS(Table3[[#This Row],[DeltaZ]])</f>
        <v>0.01</v>
      </c>
      <c r="I31" s="14"/>
      <c r="J31" s="6" t="s">
        <v>137</v>
      </c>
      <c r="K31" s="9">
        <v>575797.08400000003</v>
      </c>
      <c r="L31" s="9">
        <v>4097332.6179999998</v>
      </c>
      <c r="M31" s="9">
        <v>1607.434</v>
      </c>
      <c r="N31" s="9">
        <v>1607.4010000000001</v>
      </c>
      <c r="O31" s="9" t="s">
        <v>43</v>
      </c>
      <c r="P31" s="9">
        <f>Table37[[#This Row],[DEMZ]]-Table37[[#This Row],[KnownZ]]</f>
        <v>-3.2999999999901775E-2</v>
      </c>
      <c r="Q31" s="9">
        <f>ABS(Table37[[#This Row],[DeltaZ]])</f>
        <v>3.2999999999901775E-2</v>
      </c>
      <c r="R31" s="14"/>
      <c r="S31" s="6"/>
      <c r="T31" s="20"/>
      <c r="U31" s="20"/>
      <c r="V31" s="20"/>
      <c r="W31" s="20"/>
      <c r="X31" s="20"/>
      <c r="Y31" s="20"/>
      <c r="Z31" s="14"/>
    </row>
    <row r="32" spans="1:26" x14ac:dyDescent="0.25">
      <c r="A32" s="6" t="s">
        <v>138</v>
      </c>
      <c r="B32" s="9">
        <v>575802.20700000005</v>
      </c>
      <c r="C32" s="9">
        <v>4097333.8620000002</v>
      </c>
      <c r="D32" s="9">
        <v>1607.5119999999999</v>
      </c>
      <c r="E32" s="9">
        <v>1607.5519999999999</v>
      </c>
      <c r="F32" s="9" t="s">
        <v>43</v>
      </c>
      <c r="G32" s="9">
        <v>0.04</v>
      </c>
      <c r="H32" s="9">
        <f>ABS(Table3[[#This Row],[DeltaZ]])</f>
        <v>0.04</v>
      </c>
      <c r="I32" s="14"/>
      <c r="J32" s="6" t="s">
        <v>138</v>
      </c>
      <c r="K32" s="9">
        <v>575802.20700000005</v>
      </c>
      <c r="L32" s="9">
        <v>4097333.8620000002</v>
      </c>
      <c r="M32" s="9">
        <v>1607.5119999999999</v>
      </c>
      <c r="N32" s="9">
        <v>1607.4739999999999</v>
      </c>
      <c r="O32" s="9" t="s">
        <v>43</v>
      </c>
      <c r="P32" s="9">
        <f>Table37[[#This Row],[DEMZ]]-Table37[[#This Row],[KnownZ]]</f>
        <v>-3.8000000000010914E-2</v>
      </c>
      <c r="Q32" s="9">
        <f>ABS(Table37[[#This Row],[DeltaZ]])</f>
        <v>3.8000000000010914E-2</v>
      </c>
      <c r="R32" s="14"/>
      <c r="S32" s="6"/>
      <c r="T32" s="20"/>
      <c r="U32" s="20"/>
      <c r="V32" s="20"/>
      <c r="W32" s="20"/>
      <c r="X32" s="20"/>
      <c r="Y32" s="20"/>
      <c r="Z32" s="14"/>
    </row>
    <row r="33" spans="1:17" x14ac:dyDescent="0.25">
      <c r="A33" s="33" t="s">
        <v>139</v>
      </c>
      <c r="B33" s="36">
        <v>560924.54500000004</v>
      </c>
      <c r="C33" s="36">
        <v>4100563.66</v>
      </c>
      <c r="D33" s="36">
        <v>1466.268</v>
      </c>
      <c r="E33" s="36">
        <v>1466.2529999999999</v>
      </c>
      <c r="F33" s="36" t="s">
        <v>43</v>
      </c>
      <c r="G33" s="36">
        <v>-1.4999999999999999E-2</v>
      </c>
      <c r="H33" s="36">
        <f>ABS(Table3[[#This Row],[DeltaZ]])</f>
        <v>1.4999999999999999E-2</v>
      </c>
      <c r="J33" s="33" t="s">
        <v>139</v>
      </c>
      <c r="K33" s="36">
        <v>560924.54500000004</v>
      </c>
      <c r="L33" s="36">
        <v>4100563.66</v>
      </c>
      <c r="M33" s="36">
        <v>1466.268</v>
      </c>
      <c r="N33" s="36">
        <v>1466.242</v>
      </c>
      <c r="O33" s="36" t="s">
        <v>43</v>
      </c>
      <c r="P33" s="36">
        <f>Table37[[#This Row],[DEMZ]]-Table37[[#This Row],[KnownZ]]</f>
        <v>-2.6000000000067303E-2</v>
      </c>
      <c r="Q33" s="36">
        <f>ABS(Table37[[#This Row],[DeltaZ]])</f>
        <v>2.6000000000067303E-2</v>
      </c>
    </row>
    <row r="34" spans="1:17" x14ac:dyDescent="0.25">
      <c r="A34" s="33" t="s">
        <v>140</v>
      </c>
      <c r="B34" s="36">
        <v>560928.85</v>
      </c>
      <c r="C34" s="36">
        <v>4100570.4720000001</v>
      </c>
      <c r="D34" s="36">
        <v>1466.568</v>
      </c>
      <c r="E34" s="36">
        <v>1466.393</v>
      </c>
      <c r="F34" s="36" t="s">
        <v>43</v>
      </c>
      <c r="G34" s="36">
        <v>-0.17499999999999999</v>
      </c>
      <c r="H34" s="36">
        <f>ABS(Table3[[#This Row],[DeltaZ]])</f>
        <v>0.17499999999999999</v>
      </c>
      <c r="J34" s="33" t="s">
        <v>140</v>
      </c>
      <c r="K34" s="36">
        <v>560928.85</v>
      </c>
      <c r="L34" s="36">
        <v>4100570.4720000001</v>
      </c>
      <c r="M34" s="36">
        <v>1466.568</v>
      </c>
      <c r="N34" s="36">
        <v>1466.3910000000001</v>
      </c>
      <c r="O34" s="36" t="s">
        <v>43</v>
      </c>
      <c r="P34" s="36">
        <f>Table37[[#This Row],[DEMZ]]-Table37[[#This Row],[KnownZ]]</f>
        <v>-0.17699999999990723</v>
      </c>
      <c r="Q34" s="36">
        <f>ABS(Table37[[#This Row],[DeltaZ]])</f>
        <v>0.17699999999990723</v>
      </c>
    </row>
    <row r="35" spans="1:17" x14ac:dyDescent="0.25">
      <c r="A35" s="33" t="s">
        <v>141</v>
      </c>
      <c r="B35" s="36">
        <v>560924.34100000001</v>
      </c>
      <c r="C35" s="36">
        <v>4100576.06</v>
      </c>
      <c r="D35" s="36">
        <v>1466.414</v>
      </c>
      <c r="E35" s="36">
        <v>1466.2850000000001</v>
      </c>
      <c r="F35" s="36" t="s">
        <v>43</v>
      </c>
      <c r="G35" s="36">
        <v>-0.129</v>
      </c>
      <c r="H35" s="36">
        <f>ABS(Table3[[#This Row],[DeltaZ]])</f>
        <v>0.129</v>
      </c>
      <c r="J35" s="33" t="s">
        <v>141</v>
      </c>
      <c r="K35" s="36">
        <v>560924.34100000001</v>
      </c>
      <c r="L35" s="36">
        <v>4100576.06</v>
      </c>
      <c r="M35" s="36">
        <v>1466.414</v>
      </c>
      <c r="N35" s="36">
        <v>1466.252</v>
      </c>
      <c r="O35" s="36" t="s">
        <v>43</v>
      </c>
      <c r="P35" s="36">
        <f>Table37[[#This Row],[DEMZ]]-Table37[[#This Row],[KnownZ]]</f>
        <v>-0.16200000000003456</v>
      </c>
      <c r="Q35" s="36">
        <f>ABS(Table37[[#This Row],[DeltaZ]])</f>
        <v>0.16200000000003456</v>
      </c>
    </row>
    <row r="36" spans="1:17" x14ac:dyDescent="0.25">
      <c r="A36" s="33" t="s">
        <v>142</v>
      </c>
      <c r="B36" s="36">
        <v>560921.26399999997</v>
      </c>
      <c r="C36" s="36">
        <v>4100580.9350000001</v>
      </c>
      <c r="D36" s="36">
        <v>1466.269</v>
      </c>
      <c r="E36" s="36">
        <v>1466.2840000000001</v>
      </c>
      <c r="F36" s="36" t="s">
        <v>43</v>
      </c>
      <c r="G36" s="36">
        <v>1.4999999999999999E-2</v>
      </c>
      <c r="H36" s="36">
        <f>ABS(Table3[[#This Row],[DeltaZ]])</f>
        <v>1.4999999999999999E-2</v>
      </c>
      <c r="J36" s="33" t="s">
        <v>142</v>
      </c>
      <c r="K36" s="36">
        <v>560921.26399999997</v>
      </c>
      <c r="L36" s="36">
        <v>4100580.9350000001</v>
      </c>
      <c r="M36" s="36">
        <v>1466.269</v>
      </c>
      <c r="N36" s="36">
        <v>1466.249</v>
      </c>
      <c r="O36" s="36" t="s">
        <v>43</v>
      </c>
      <c r="P36" s="36">
        <f>Table37[[#This Row],[DEMZ]]-Table37[[#This Row],[KnownZ]]</f>
        <v>-1.999999999998181E-2</v>
      </c>
      <c r="Q36" s="36">
        <f>ABS(Table37[[#This Row],[DeltaZ]])</f>
        <v>1.999999999998181E-2</v>
      </c>
    </row>
    <row r="37" spans="1:17" x14ac:dyDescent="0.25">
      <c r="A37" s="33" t="s">
        <v>143</v>
      </c>
      <c r="B37" s="36">
        <v>560923.68700000003</v>
      </c>
      <c r="C37" s="36">
        <v>4100588.2039999999</v>
      </c>
      <c r="D37" s="36">
        <v>1466.347</v>
      </c>
      <c r="E37" s="36">
        <v>1466.1369999999999</v>
      </c>
      <c r="F37" s="36" t="s">
        <v>43</v>
      </c>
      <c r="G37" s="36">
        <v>-0.21</v>
      </c>
      <c r="H37" s="36">
        <f>ABS(Table3[[#This Row],[DeltaZ]])</f>
        <v>0.21</v>
      </c>
      <c r="J37" s="33" t="s">
        <v>143</v>
      </c>
      <c r="K37" s="36">
        <v>560923.68700000003</v>
      </c>
      <c r="L37" s="36">
        <v>4100588.2039999999</v>
      </c>
      <c r="M37" s="36">
        <v>1466.347</v>
      </c>
      <c r="N37" s="36">
        <v>1466.1210000000001</v>
      </c>
      <c r="O37" s="36" t="s">
        <v>43</v>
      </c>
      <c r="P37" s="36">
        <f>Table37[[#This Row],[DEMZ]]-Table37[[#This Row],[KnownZ]]</f>
        <v>-0.2259999999998854</v>
      </c>
      <c r="Q37" s="36">
        <f>ABS(Table37[[#This Row],[DeltaZ]])</f>
        <v>0.2259999999998854</v>
      </c>
    </row>
    <row r="38" spans="1:17" x14ac:dyDescent="0.25">
      <c r="A38" s="31"/>
      <c r="B38"/>
      <c r="C38"/>
      <c r="D38"/>
      <c r="E38"/>
      <c r="F38"/>
      <c r="G38"/>
      <c r="H38"/>
      <c r="J38" s="31"/>
      <c r="K38"/>
      <c r="L38"/>
      <c r="M38"/>
      <c r="N38"/>
      <c r="O38"/>
      <c r="P38"/>
      <c r="Q38"/>
    </row>
    <row r="39" spans="1:17" x14ac:dyDescent="0.25">
      <c r="A39" s="31"/>
      <c r="B39"/>
      <c r="C39"/>
      <c r="D39"/>
      <c r="E39"/>
      <c r="F39"/>
      <c r="G39"/>
      <c r="H39"/>
      <c r="J39" s="31"/>
      <c r="K39"/>
      <c r="L39"/>
      <c r="M39"/>
      <c r="N39"/>
      <c r="O39"/>
      <c r="P39"/>
      <c r="Q39"/>
    </row>
    <row r="40" spans="1:17" x14ac:dyDescent="0.25">
      <c r="A40" s="31"/>
      <c r="B40"/>
      <c r="C40"/>
      <c r="D40"/>
      <c r="E40"/>
      <c r="F40"/>
      <c r="G40"/>
      <c r="H40"/>
      <c r="J40" s="31"/>
      <c r="K40"/>
      <c r="L40"/>
      <c r="M40"/>
      <c r="N40"/>
      <c r="O40"/>
      <c r="P40"/>
      <c r="Q40"/>
    </row>
    <row r="41" spans="1:17" x14ac:dyDescent="0.25">
      <c r="A41" s="31"/>
      <c r="B41"/>
      <c r="C41"/>
      <c r="D41"/>
      <c r="E41"/>
      <c r="F41"/>
      <c r="G41"/>
      <c r="H41"/>
      <c r="J41" s="31"/>
      <c r="K41"/>
      <c r="L41"/>
      <c r="M41"/>
      <c r="N41"/>
      <c r="O41"/>
      <c r="P41"/>
      <c r="Q41"/>
    </row>
    <row r="42" spans="1:17" x14ac:dyDescent="0.25">
      <c r="A42" s="31"/>
      <c r="B42"/>
      <c r="C42"/>
      <c r="D42"/>
      <c r="E42"/>
      <c r="F42"/>
      <c r="G42"/>
      <c r="H42"/>
      <c r="J42" s="31"/>
      <c r="K42"/>
      <c r="L42"/>
      <c r="M42"/>
      <c r="N42"/>
      <c r="O42"/>
      <c r="P42"/>
      <c r="Q42"/>
    </row>
    <row r="43" spans="1:17" x14ac:dyDescent="0.25">
      <c r="A43" s="31"/>
      <c r="B43"/>
      <c r="C43"/>
      <c r="D43"/>
      <c r="E43"/>
      <c r="F43"/>
      <c r="G43"/>
      <c r="H43"/>
      <c r="J43" s="31"/>
      <c r="K43"/>
      <c r="L43"/>
      <c r="M43"/>
      <c r="N43"/>
      <c r="O43"/>
      <c r="P43"/>
      <c r="Q43"/>
    </row>
    <row r="44" spans="1:17" x14ac:dyDescent="0.25">
      <c r="A44" s="31"/>
      <c r="B44"/>
      <c r="C44"/>
      <c r="D44"/>
      <c r="E44"/>
      <c r="F44"/>
      <c r="G44"/>
      <c r="H44"/>
      <c r="J44" s="31"/>
      <c r="K44"/>
      <c r="L44"/>
      <c r="M44"/>
      <c r="N44"/>
      <c r="O44"/>
      <c r="P44"/>
      <c r="Q44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Martin, Jared</cp:lastModifiedBy>
  <dcterms:created xsi:type="dcterms:W3CDTF">2017-07-10T15:25:36Z</dcterms:created>
  <dcterms:modified xsi:type="dcterms:W3CDTF">2020-11-12T19:38:08Z</dcterms:modified>
</cp:coreProperties>
</file>