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Lidar04\312020323_Pierce_County_Ortho_Lidar\16_Reports\"/>
    </mc:Choice>
  </mc:AlternateContent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E16" i="5" l="1"/>
  <c r="C17" i="5"/>
  <c r="C15" i="5"/>
  <c r="B17" i="5"/>
  <c r="B15" i="5"/>
  <c r="G7" i="5"/>
  <c r="B9" i="5"/>
  <c r="E17" i="5" l="1"/>
  <c r="H7" i="5"/>
  <c r="B7" i="5" l="1"/>
  <c r="D3" i="5"/>
  <c r="I7" i="5"/>
  <c r="C3" i="5" s="1"/>
  <c r="B3" i="5"/>
  <c r="C16" i="5"/>
  <c r="C13" i="5"/>
  <c r="D13" i="5" s="1"/>
  <c r="D15" i="5"/>
  <c r="C14" i="5"/>
  <c r="D14" i="5" s="1"/>
  <c r="B16" i="5"/>
  <c r="B14" i="5"/>
  <c r="B13" i="5"/>
  <c r="F7" i="5"/>
  <c r="E7" i="5"/>
  <c r="D7" i="5"/>
  <c r="C7" i="5"/>
  <c r="D9" i="5"/>
  <c r="AB1" i="4" l="1"/>
</calcChain>
</file>

<file path=xl/sharedStrings.xml><?xml version="1.0" encoding="utf-8"?>
<sst xmlns="http://schemas.openxmlformats.org/spreadsheetml/2006/main" count="855" uniqueCount="162">
  <si>
    <t>PointID</t>
  </si>
  <si>
    <t>Easting</t>
  </si>
  <si>
    <t>Northing</t>
  </si>
  <si>
    <t>KnownZ</t>
  </si>
  <si>
    <t>LaserZ</t>
  </si>
  <si>
    <t>Description</t>
  </si>
  <si>
    <t>DeltaZ</t>
  </si>
  <si>
    <t>Control Points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</si>
  <si>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</si>
  <si>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</si>
  <si>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</si>
  <si>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</si>
  <si>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</si>
  <si>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</si>
  <si>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</si>
  <si>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Category</t>
  </si>
  <si>
    <t># of Points</t>
  </si>
  <si>
    <t>Min</t>
  </si>
  <si>
    <t>Max</t>
  </si>
  <si>
    <t>Mean</t>
  </si>
  <si>
    <t>Median</t>
  </si>
  <si>
    <t xml:space="preserve">Skew </t>
  </si>
  <si>
    <t>Std Dev</t>
  </si>
  <si>
    <t>RMSEz</t>
  </si>
  <si>
    <t>FVA ― Fundamental Vertical Accuracy  (RMSEz x 1.9600)</t>
  </si>
  <si>
    <t>CVA ― Consolidated Vertical Accuracy (95th Percentile)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</si>
  <si>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</si>
  <si>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</si>
  <si>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</si>
  <si>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</si>
  <si>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</si>
  <si>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</si>
  <si>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</si>
  <si>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</si>
  <si>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</si>
  <si>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</si>
  <si>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Control Point Error Statistics</t>
  </si>
  <si>
    <t>Vertical Accuracy Assessment of Control Points</t>
  </si>
  <si>
    <t>Vegetated Vertical Accuracy (VVA) Check Point Assessment (DEM)</t>
  </si>
  <si>
    <t>VVA of DEM</t>
  </si>
  <si>
    <t>Check Points</t>
  </si>
  <si>
    <t>GCP001</t>
  </si>
  <si>
    <t>GCP002</t>
  </si>
  <si>
    <t>GCP003</t>
  </si>
  <si>
    <t>GCP004</t>
  </si>
  <si>
    <t>GCP005</t>
  </si>
  <si>
    <t>GCP006</t>
  </si>
  <si>
    <t>GCP007</t>
  </si>
  <si>
    <t>GCP008</t>
  </si>
  <si>
    <t>GCP009</t>
  </si>
  <si>
    <t>GCP010</t>
  </si>
  <si>
    <t>GCP011</t>
  </si>
  <si>
    <t>GCP012</t>
  </si>
  <si>
    <t>GCP013</t>
  </si>
  <si>
    <t>GCP014R</t>
  </si>
  <si>
    <t>GCP014RX</t>
  </si>
  <si>
    <t>GCP015</t>
  </si>
  <si>
    <t>Control Point</t>
  </si>
  <si>
    <t>NVA001</t>
  </si>
  <si>
    <t>NVA002</t>
  </si>
  <si>
    <t>NVA003</t>
  </si>
  <si>
    <t>NVA004</t>
  </si>
  <si>
    <t>NVA005</t>
  </si>
  <si>
    <t>NVA005X</t>
  </si>
  <si>
    <t>NVA006</t>
  </si>
  <si>
    <t>NVA007</t>
  </si>
  <si>
    <t>NVA008</t>
  </si>
  <si>
    <t>NVA009</t>
  </si>
  <si>
    <t>NVA010</t>
  </si>
  <si>
    <t>NVA011</t>
  </si>
  <si>
    <t>NVA012</t>
  </si>
  <si>
    <t>NVA013</t>
  </si>
  <si>
    <t>NVA014</t>
  </si>
  <si>
    <t>NVA015</t>
  </si>
  <si>
    <t>NVA016</t>
  </si>
  <si>
    <t>NVA017R</t>
  </si>
  <si>
    <t>NVA018</t>
  </si>
  <si>
    <t>NVA019</t>
  </si>
  <si>
    <t>NVA020</t>
  </si>
  <si>
    <t>NVA021</t>
  </si>
  <si>
    <t>NVA022</t>
  </si>
  <si>
    <t>NVA023</t>
  </si>
  <si>
    <t>NVA024</t>
  </si>
  <si>
    <t>NVA025</t>
  </si>
  <si>
    <t>NVA026</t>
  </si>
  <si>
    <t>NVA027</t>
  </si>
  <si>
    <t>NVA028</t>
  </si>
  <si>
    <t>NVA029R</t>
  </si>
  <si>
    <t>NVA030</t>
  </si>
  <si>
    <t>NVA031</t>
  </si>
  <si>
    <t>NVA032</t>
  </si>
  <si>
    <t>NVA033</t>
  </si>
  <si>
    <t>NVA034</t>
  </si>
  <si>
    <t>NVA035</t>
  </si>
  <si>
    <t>NVA036</t>
  </si>
  <si>
    <t>NVA037</t>
  </si>
  <si>
    <t>NVA038R</t>
  </si>
  <si>
    <t>NVA039R</t>
  </si>
  <si>
    <t>NVA040</t>
  </si>
  <si>
    <t>NVA041R</t>
  </si>
  <si>
    <t>NVA042</t>
  </si>
  <si>
    <t>NVA043</t>
  </si>
  <si>
    <t>NVA044</t>
  </si>
  <si>
    <t>NVA045</t>
  </si>
  <si>
    <t>NVA046</t>
  </si>
  <si>
    <t>NVA047</t>
  </si>
  <si>
    <t>NVA048</t>
  </si>
  <si>
    <t>NVA049</t>
  </si>
  <si>
    <t>NVA050</t>
  </si>
  <si>
    <t>NVA051</t>
  </si>
  <si>
    <t>NVA052</t>
  </si>
  <si>
    <t>NVA053</t>
  </si>
  <si>
    <t>NVA054</t>
  </si>
  <si>
    <t>NVA055</t>
  </si>
  <si>
    <t>Non-vegetated</t>
  </si>
  <si>
    <t>VVA001R</t>
  </si>
  <si>
    <t>VVA002</t>
  </si>
  <si>
    <t>VVA003</t>
  </si>
  <si>
    <t>VVA004</t>
  </si>
  <si>
    <t>VVA005</t>
  </si>
  <si>
    <t>VVA006</t>
  </si>
  <si>
    <t>VVA007</t>
  </si>
  <si>
    <t>VVA008</t>
  </si>
  <si>
    <t>VVA009</t>
  </si>
  <si>
    <t>VVA010</t>
  </si>
  <si>
    <t>VVA011R</t>
  </si>
  <si>
    <t>VVA012R</t>
  </si>
  <si>
    <t>VVA013</t>
  </si>
  <si>
    <t>VVA014</t>
  </si>
  <si>
    <t>VVA015</t>
  </si>
  <si>
    <t>VVA016</t>
  </si>
  <si>
    <t>VVA017R</t>
  </si>
  <si>
    <t>VVA018</t>
  </si>
  <si>
    <t>VVA019</t>
  </si>
  <si>
    <t>VVA020</t>
  </si>
  <si>
    <t>VVA021</t>
  </si>
  <si>
    <t>VVA022</t>
  </si>
  <si>
    <t>VVA023</t>
  </si>
  <si>
    <t>VVA024</t>
  </si>
  <si>
    <t>VVA025</t>
  </si>
  <si>
    <t>VVA026</t>
  </si>
  <si>
    <t>VVA027</t>
  </si>
  <si>
    <t>VVA028</t>
  </si>
  <si>
    <t>VVA029R</t>
  </si>
  <si>
    <t>VVA030</t>
  </si>
  <si>
    <t>VVA031</t>
  </si>
  <si>
    <t>VVA032</t>
  </si>
  <si>
    <t>VVA033</t>
  </si>
  <si>
    <t>VVA034</t>
  </si>
  <si>
    <t>VVA035</t>
  </si>
  <si>
    <t>VVA036R</t>
  </si>
  <si>
    <t>VVA037</t>
  </si>
  <si>
    <t>VVA038R</t>
  </si>
  <si>
    <t>VVA039R</t>
  </si>
  <si>
    <t>VVA040</t>
  </si>
  <si>
    <t>VVA041R</t>
  </si>
  <si>
    <t>VVA042</t>
  </si>
  <si>
    <t>VVA043</t>
  </si>
  <si>
    <t>VVA044</t>
  </si>
  <si>
    <t>VVA045</t>
  </si>
  <si>
    <t>Vegetated</t>
  </si>
  <si>
    <t>Vegetated Vertical Accuracy (VVA) 5% Outliers &gt; 95th Percentile (0.257ft)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</si>
</sst>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/>
    <xf numFmtId="0" fontId="1" fillId="4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58" totalsRowShown="0" headerRowDxfId="75" dataDxfId="73" headerRowBorderDxfId="74" tableBorderDxfId="72" totalsRowBorderDxfId="71">
  <autoFilter ref="A2:G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70"/>
    <tableColumn id="2" name="Easting" dataDxfId="69"/>
    <tableColumn id="3" name="Northing" dataDxfId="68"/>
    <tableColumn id="4" name="KnownZ" dataDxfId="67"/>
    <tableColumn id="5" name="LaserZ" dataDxfId="66"/>
    <tableColumn id="6" name="Description" dataDxfId="65"/>
    <tableColumn id="7" name="DeltaZ" dataDxfId="6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58" totalsRowShown="0" headerRowDxfId="63" dataDxfId="61" headerRowBorderDxfId="62" tableBorderDxfId="60" totalsRowBorderDxfId="59">
  <autoFilter ref="I2:O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8"/>
    <tableColumn id="2" name="Easting" dataDxfId="57"/>
    <tableColumn id="3" name="Northing" dataDxfId="56"/>
    <tableColumn id="4" name="KnownZ" dataDxfId="55"/>
    <tableColumn id="5" name="LaserZ" dataDxfId="54"/>
    <tableColumn id="6" name="Description" dataDxfId="53"/>
    <tableColumn id="7" name="DeltaZ" dataDxfId="5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58" totalsRowShown="0" headerRowDxfId="51" dataDxfId="49" headerRowBorderDxfId="50" tableBorderDxfId="48" totalsRowBorderDxfId="47">
  <autoFilter ref="Q2:W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6"/>
    <tableColumn id="2" name="Easting" dataDxfId="45"/>
    <tableColumn id="3" name="Northing" dataDxfId="44"/>
    <tableColumn id="4" name="KnownZ" dataDxfId="43"/>
    <tableColumn id="5" name="DEMZ" dataDxfId="42"/>
    <tableColumn id="6" name="Description" dataDxfId="41"/>
    <tableColumn id="7" name="DeltaZ" dataDxfId="2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47" totalsRowShown="0" headerRowDxfId="40" dataDxfId="38" headerRowBorderDxfId="39" tableBorderDxfId="37" totalsRowBorderDxfId="36">
  <autoFilter ref="A2:H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5"/>
    <tableColumn id="2" name="Easting" dataDxfId="34"/>
    <tableColumn id="3" name="Northing" dataDxfId="33"/>
    <tableColumn id="4" name="KnownZ" dataDxfId="32"/>
    <tableColumn id="5" name="LaserZ" dataDxfId="31"/>
    <tableColumn id="6" name="Description" dataDxfId="30"/>
    <tableColumn id="7" name="DeltaZ" dataDxfId="29"/>
    <tableColumn id="8" name="ABS" dataDxfId="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2" totalsRowShown="0" headerRowDxfId="28" dataDxfId="26" headerRowBorderDxfId="27" tableBorderDxfId="25" totalsRowBorderDxfId="24">
  <autoFilter ref="S2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23"/>
    <tableColumn id="2" name="Easting" dataDxfId="22"/>
    <tableColumn id="3" name="Northing" dataDxfId="21"/>
    <tableColumn id="4" name="KnownZ" dataDxfId="20"/>
    <tableColumn id="5" name="LaserZ" dataDxfId="19"/>
    <tableColumn id="6" name="Description" dataDxfId="18"/>
    <tableColumn id="7" name="DeltaZ" dataDxfId="17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47" totalsRowShown="0" headerRowDxfId="16" dataDxfId="14" headerRowBorderDxfId="15" tableBorderDxfId="13" totalsRowBorderDxfId="12">
  <sortState ref="J3:Q39">
    <sortCondition ref="J2"/>
  </sortState>
  <tableColumns count="8">
    <tableColumn id="1" name="PointID" dataDxfId="11"/>
    <tableColumn id="2" name="Easting" dataDxfId="10"/>
    <tableColumn id="3" name="Northing" dataDxfId="9"/>
    <tableColumn id="4" name="KnownZ" dataDxfId="8"/>
    <tableColumn id="5" name="DEMZ" dataDxfId="7"/>
    <tableColumn id="6" name="Description" dataDxfId="6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8" sqref="A18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9" x14ac:dyDescent="0.25">
      <c r="A1" s="34" t="s">
        <v>37</v>
      </c>
      <c r="B1" s="35"/>
      <c r="C1" s="35"/>
      <c r="D1" s="36"/>
    </row>
    <row r="2" spans="1:9" ht="42.75" x14ac:dyDescent="0.25">
      <c r="A2" s="2" t="s">
        <v>15</v>
      </c>
      <c r="B2" s="2" t="s">
        <v>16</v>
      </c>
      <c r="C2" s="11" t="s">
        <v>24</v>
      </c>
      <c r="D2" s="11" t="s">
        <v>25</v>
      </c>
    </row>
    <row r="3" spans="1:9" ht="15" customHeight="1" x14ac:dyDescent="0.25">
      <c r="A3" s="6" t="s">
        <v>7</v>
      </c>
      <c r="B3" s="10">
        <f>COUNT(Coordinates!G:G)</f>
        <v>16</v>
      </c>
      <c r="C3" s="8">
        <f>I7*1.96</f>
        <v>0.20597375997927503</v>
      </c>
      <c r="D3" s="8">
        <f>_xlfn.PERCENTILE.INC(Coordinates!H:H,0.95)</f>
        <v>0.188</v>
      </c>
    </row>
    <row r="5" spans="1:9" x14ac:dyDescent="0.25">
      <c r="A5" s="33" t="s">
        <v>36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</row>
    <row r="7" spans="1:9" x14ac:dyDescent="0.25">
      <c r="A7" s="6" t="s">
        <v>7</v>
      </c>
      <c r="B7" s="10">
        <f>COUNT(Coordinates!G:G)</f>
        <v>16</v>
      </c>
      <c r="C7" s="8">
        <f>MIN(Coordinates!G:G)</f>
        <v>-0.221</v>
      </c>
      <c r="D7" s="8">
        <f>MAX(Coordinates!G:G)</f>
        <v>0.17699999999999999</v>
      </c>
      <c r="E7" s="8">
        <f>AVERAGE(Coordinates!G:G)</f>
        <v>-6.2874999999999986E-2</v>
      </c>
      <c r="F7" s="8">
        <f>MEDIAN(Coordinates!G:G)</f>
        <v>-5.8499999999999996E-2</v>
      </c>
      <c r="G7" s="8">
        <f>SKEW(Coordinates!G:G)</f>
        <v>1.0526661573075258</v>
      </c>
      <c r="H7" s="8">
        <f>_xlfn.STDEV.S(Coordinates!G:G)</f>
        <v>8.6965797874796746E-2</v>
      </c>
      <c r="I7" s="8">
        <f>SQRT(SUMSQ(Coordinates!G:G)/COUNT(Coordinates!G:G))</f>
        <v>0.10508865305065053</v>
      </c>
    </row>
    <row r="9" spans="1:9" x14ac:dyDescent="0.25">
      <c r="A9" s="2" t="s">
        <v>26</v>
      </c>
      <c r="B9" s="10">
        <f>COUNT(Coordinates!P:P)</f>
        <v>101</v>
      </c>
      <c r="C9" s="2" t="s">
        <v>27</v>
      </c>
      <c r="D9" s="10">
        <f>COUNT(Vegetated!Y:Y)</f>
        <v>3</v>
      </c>
      <c r="E9"/>
      <c r="F9"/>
    </row>
    <row r="10" spans="1:9" x14ac:dyDescent="0.25">
      <c r="A10"/>
      <c r="B10"/>
      <c r="C10"/>
      <c r="D10"/>
      <c r="E10"/>
      <c r="F10"/>
    </row>
    <row r="11" spans="1:9" x14ac:dyDescent="0.25">
      <c r="A11" s="33" t="s">
        <v>35</v>
      </c>
      <c r="B11" s="33"/>
      <c r="C11" s="33"/>
      <c r="D11" s="33"/>
      <c r="E11" s="33"/>
      <c r="F11"/>
    </row>
    <row r="12" spans="1:9" x14ac:dyDescent="0.25">
      <c r="A12" s="2" t="s">
        <v>28</v>
      </c>
      <c r="B12" s="2" t="s">
        <v>16</v>
      </c>
      <c r="C12" s="2" t="s">
        <v>23</v>
      </c>
      <c r="D12" s="2" t="s">
        <v>29</v>
      </c>
      <c r="E12" s="2" t="s">
        <v>30</v>
      </c>
      <c r="F12"/>
    </row>
    <row r="13" spans="1:9" x14ac:dyDescent="0.25">
      <c r="A13" s="3" t="s">
        <v>31</v>
      </c>
      <c r="B13" s="4">
        <f>COUNT('Non-vegetated'!G:G)</f>
        <v>56</v>
      </c>
      <c r="C13" s="5">
        <f>SQRT(SUMSQ('Non-vegetated'!G:G)/COUNT('Non-vegetated'!G:G))</f>
        <v>0.12421668854983099</v>
      </c>
      <c r="D13" s="5">
        <f>C13*1.96</f>
        <v>0.24346470955766875</v>
      </c>
      <c r="E13" s="5"/>
      <c r="F13"/>
    </row>
    <row r="14" spans="1:9" x14ac:dyDescent="0.25">
      <c r="A14" s="6" t="s">
        <v>32</v>
      </c>
      <c r="B14" s="7">
        <f>COUNT('Non-vegetated'!O:O)</f>
        <v>56</v>
      </c>
      <c r="C14" s="8">
        <f>SQRT(SUMSQ('Non-vegetated'!O:O)/COUNT('Non-vegetated'!O:O))</f>
        <v>0.14475009252402668</v>
      </c>
      <c r="D14" s="9">
        <f t="shared" ref="D14:D15" si="0">C14*1.96</f>
        <v>0.28371018134709231</v>
      </c>
      <c r="E14" s="8"/>
      <c r="F14"/>
    </row>
    <row r="15" spans="1:9" ht="15" customHeight="1" x14ac:dyDescent="0.25">
      <c r="A15" s="3" t="s">
        <v>33</v>
      </c>
      <c r="B15" s="4">
        <f>COUNT('Non-vegetated'!W:W)</f>
        <v>56</v>
      </c>
      <c r="C15" s="5">
        <f>SQRT(SUMSQ('Non-vegetated'!W:W)/COUNT('Non-vegetated'!W:W))</f>
        <v>0.1436948030673805</v>
      </c>
      <c r="D15" s="5">
        <f t="shared" si="0"/>
        <v>0.28164181401206578</v>
      </c>
      <c r="E15" s="5"/>
      <c r="F15"/>
    </row>
    <row r="16" spans="1:9" ht="15" customHeight="1" x14ac:dyDescent="0.25">
      <c r="A16" s="6" t="s">
        <v>34</v>
      </c>
      <c r="B16" s="7">
        <f>COUNT(Vegetated!G:G)</f>
        <v>45</v>
      </c>
      <c r="C16" s="8">
        <f>SQRT(SUMSQ(Vegetated!G:G)/COUNT(Vegetated!G:G))</f>
        <v>0.16274834015197276</v>
      </c>
      <c r="D16" s="9"/>
      <c r="E16" s="8">
        <f>_xlfn.PERCENTILE.INC(Vegetated!H:H,0.95)</f>
        <v>0.25739999999999996</v>
      </c>
      <c r="F16"/>
    </row>
    <row r="17" spans="1:16" x14ac:dyDescent="0.25">
      <c r="A17" s="3" t="s">
        <v>39</v>
      </c>
      <c r="B17" s="4">
        <f>COUNT(Vegetated!P:P)</f>
        <v>45</v>
      </c>
      <c r="C17" s="5">
        <f>SQRT(SUMSQ(Vegetated!P:P)/COUNT(Vegetated!P:P))</f>
        <v>0.16261091940921296</v>
      </c>
      <c r="D17" s="5"/>
      <c r="E17" s="5">
        <f>_xlfn.PERCENTILE.INC(Vegetated!Q:Q,0.95)</f>
        <v>0.25079999999998109</v>
      </c>
      <c r="F17"/>
    </row>
    <row r="18" spans="1:16" x14ac:dyDescent="0.25">
      <c r="A18"/>
      <c r="B18"/>
      <c r="C18"/>
      <c r="D18"/>
      <c r="E18"/>
      <c r="F18"/>
    </row>
    <row r="19" spans="1:16" x14ac:dyDescent="0.25">
      <c r="A19"/>
      <c r="B19"/>
      <c r="C19"/>
      <c r="D19"/>
      <c r="E19"/>
      <c r="F19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</row>
    <row r="23" spans="1:16" x14ac:dyDescent="0.25">
      <c r="F23"/>
      <c r="H23"/>
      <c r="I23"/>
      <c r="J23"/>
      <c r="K23"/>
      <c r="L23"/>
      <c r="M23"/>
      <c r="N23"/>
      <c r="O23"/>
      <c r="P23"/>
    </row>
    <row r="24" spans="1:16" ht="15" customHeight="1" x14ac:dyDescent="0.25">
      <c r="F24"/>
      <c r="H24"/>
      <c r="I24"/>
      <c r="J24"/>
      <c r="K24"/>
      <c r="L24"/>
      <c r="M24"/>
      <c r="N24"/>
      <c r="O24"/>
      <c r="P24"/>
    </row>
    <row r="25" spans="1:16" x14ac:dyDescent="0.25">
      <c r="F25"/>
      <c r="H25"/>
      <c r="I25"/>
      <c r="J25"/>
      <c r="K25"/>
      <c r="L25"/>
      <c r="M25"/>
      <c r="N25"/>
      <c r="O25"/>
      <c r="P25"/>
    </row>
    <row r="26" spans="1:16" x14ac:dyDescent="0.25">
      <c r="H26"/>
      <c r="I26"/>
      <c r="J26"/>
      <c r="K26"/>
      <c r="L26"/>
      <c r="M26"/>
      <c r="N26"/>
      <c r="O26"/>
      <c r="P26"/>
    </row>
  </sheetData>
  <mergeCells count="4">
    <mergeCell ref="A5:I5"/>
    <mergeCell ref="A1:D1"/>
    <mergeCell ref="H19:P19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selection activeCell="A3" sqref="A3"/>
    </sheetView>
  </sheetViews>
  <sheetFormatPr defaultRowHeight="15" x14ac:dyDescent="0.25"/>
  <cols>
    <col min="1" max="1" width="11" style="1" bestFit="1" customWidth="1"/>
    <col min="2" max="3" width="11.5703125" style="13" bestFit="1" customWidth="1"/>
    <col min="4" max="4" width="8.85546875" style="13" bestFit="1" customWidth="1"/>
    <col min="5" max="5" width="8.5703125" style="13" bestFit="1" customWidth="1"/>
    <col min="6" max="6" width="12" style="1" bestFit="1" customWidth="1"/>
    <col min="7" max="7" width="7.28515625" style="13" bestFit="1" customWidth="1"/>
    <col min="8" max="8" width="5.5703125" style="13" bestFit="1" customWidth="1"/>
    <col min="9" max="9" width="2.7109375" style="1" customWidth="1"/>
    <col min="10" max="10" width="10.140625" style="1" bestFit="1" customWidth="1"/>
    <col min="11" max="12" width="11.5703125" style="13" bestFit="1" customWidth="1"/>
    <col min="13" max="13" width="8.85546875" style="13" bestFit="1" customWidth="1"/>
    <col min="14" max="14" width="8.5703125" style="13" bestFit="1" customWidth="1"/>
    <col min="15" max="15" width="13.5703125" style="1" bestFit="1" customWidth="1"/>
    <col min="16" max="16" width="7.28515625" style="13" bestFit="1" customWidth="1"/>
    <col min="17" max="17" width="9.42578125" style="13" bestFit="1" customWidth="1"/>
    <col min="18" max="16384" width="9.140625" style="1"/>
  </cols>
  <sheetData>
    <row r="1" spans="1:17" x14ac:dyDescent="0.25">
      <c r="A1" s="33" t="s">
        <v>7</v>
      </c>
      <c r="B1" s="33"/>
      <c r="C1" s="33"/>
      <c r="D1" s="33"/>
      <c r="E1" s="33"/>
      <c r="F1" s="33"/>
      <c r="G1" s="33"/>
      <c r="H1" s="33"/>
      <c r="J1" s="34" t="s">
        <v>40</v>
      </c>
      <c r="K1" s="35"/>
      <c r="L1" s="35"/>
      <c r="M1" s="35"/>
      <c r="N1" s="35"/>
      <c r="O1" s="35"/>
      <c r="P1" s="35"/>
      <c r="Q1" s="36"/>
    </row>
    <row r="2" spans="1:17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</v>
      </c>
      <c r="G2" s="12" t="s">
        <v>6</v>
      </c>
      <c r="H2" s="12" t="s">
        <v>8</v>
      </c>
      <c r="J2" s="2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2" t="s">
        <v>5</v>
      </c>
      <c r="P2" s="12" t="s">
        <v>6</v>
      </c>
      <c r="Q2" s="12" t="s">
        <v>8</v>
      </c>
    </row>
    <row r="3" spans="1:17" x14ac:dyDescent="0.25">
      <c r="A3" s="1" t="s">
        <v>41</v>
      </c>
      <c r="B3" s="13">
        <v>1199327.257</v>
      </c>
      <c r="C3" s="13">
        <v>564030.49600000004</v>
      </c>
      <c r="D3" s="13">
        <v>797.274</v>
      </c>
      <c r="E3" s="13">
        <v>797.23299999999995</v>
      </c>
      <c r="F3" s="1" t="s">
        <v>57</v>
      </c>
      <c r="G3" s="1">
        <v>-4.1000000000000002E-2</v>
      </c>
      <c r="H3" s="13">
        <f>ABS(G3)</f>
        <v>4.1000000000000002E-2</v>
      </c>
      <c r="J3" s="1" t="s">
        <v>58</v>
      </c>
      <c r="K3" s="13">
        <v>1195430.8370000001</v>
      </c>
      <c r="L3" s="13">
        <v>661000.17299999995</v>
      </c>
      <c r="M3" s="13">
        <v>495.29399999999998</v>
      </c>
      <c r="N3" s="13">
        <v>495.25799999999998</v>
      </c>
      <c r="O3" s="1" t="s">
        <v>114</v>
      </c>
      <c r="P3" s="13">
        <v>-3.5999999999999997E-2</v>
      </c>
      <c r="Q3" s="13">
        <f>ABS(P3)</f>
        <v>3.5999999999999997E-2</v>
      </c>
    </row>
    <row r="4" spans="1:17" x14ac:dyDescent="0.25">
      <c r="A4" s="1" t="s">
        <v>42</v>
      </c>
      <c r="B4" s="13">
        <v>1253519.564</v>
      </c>
      <c r="C4" s="13">
        <v>640594.22199999995</v>
      </c>
      <c r="D4" s="13">
        <v>1180.922</v>
      </c>
      <c r="E4" s="13">
        <v>1181.0989999999999</v>
      </c>
      <c r="F4" s="1" t="s">
        <v>57</v>
      </c>
      <c r="G4" s="1">
        <v>0.17699999999999999</v>
      </c>
      <c r="H4" s="13">
        <f t="shared" ref="H4:H18" si="0">ABS(G4)</f>
        <v>0.17699999999999999</v>
      </c>
      <c r="J4" s="1" t="s">
        <v>59</v>
      </c>
      <c r="K4" s="13">
        <v>1123207.8060000001</v>
      </c>
      <c r="L4" s="13">
        <v>732276.103</v>
      </c>
      <c r="M4" s="13">
        <v>308.95499999999998</v>
      </c>
      <c r="N4" s="13">
        <v>308.90100000000001</v>
      </c>
      <c r="O4" s="1" t="s">
        <v>114</v>
      </c>
      <c r="P4" s="13">
        <v>-5.3999999999999999E-2</v>
      </c>
      <c r="Q4" s="13">
        <f t="shared" ref="Q4:Q67" si="1">ABS(P4)</f>
        <v>5.3999999999999999E-2</v>
      </c>
    </row>
    <row r="5" spans="1:17" x14ac:dyDescent="0.25">
      <c r="A5" s="1" t="s">
        <v>43</v>
      </c>
      <c r="B5" s="13">
        <v>1191863.233</v>
      </c>
      <c r="C5" s="13">
        <v>632834.36800000002</v>
      </c>
      <c r="D5" s="13">
        <v>574.63900000000001</v>
      </c>
      <c r="E5" s="13">
        <v>574.61300000000006</v>
      </c>
      <c r="F5" s="1" t="s">
        <v>57</v>
      </c>
      <c r="G5" s="1">
        <v>-2.5999999999999999E-2</v>
      </c>
      <c r="H5" s="13">
        <f t="shared" si="0"/>
        <v>2.5999999999999999E-2</v>
      </c>
      <c r="J5" s="1" t="s">
        <v>60</v>
      </c>
      <c r="K5" s="13">
        <v>1083425.5970000001</v>
      </c>
      <c r="L5" s="13">
        <v>739220.45700000005</v>
      </c>
      <c r="M5" s="13">
        <v>181.273</v>
      </c>
      <c r="N5" s="13">
        <v>181.02699999999999</v>
      </c>
      <c r="O5" s="1" t="s">
        <v>114</v>
      </c>
      <c r="P5" s="13">
        <v>-0.246</v>
      </c>
      <c r="Q5" s="13">
        <f t="shared" si="1"/>
        <v>0.246</v>
      </c>
    </row>
    <row r="6" spans="1:17" x14ac:dyDescent="0.25">
      <c r="A6" s="1" t="s">
        <v>44</v>
      </c>
      <c r="B6" s="13">
        <v>1118625.9040000001</v>
      </c>
      <c r="C6" s="13">
        <v>676341.64899999998</v>
      </c>
      <c r="D6" s="13">
        <v>172.72300000000001</v>
      </c>
      <c r="E6" s="13">
        <v>172.684</v>
      </c>
      <c r="F6" s="1" t="s">
        <v>57</v>
      </c>
      <c r="G6" s="1">
        <v>-3.9E-2</v>
      </c>
      <c r="H6" s="13">
        <f t="shared" si="0"/>
        <v>3.9E-2</v>
      </c>
      <c r="J6" s="1" t="s">
        <v>61</v>
      </c>
      <c r="K6" s="13">
        <v>1078774.942</v>
      </c>
      <c r="L6" s="13">
        <v>709362.35199999996</v>
      </c>
      <c r="M6" s="13">
        <v>129.244</v>
      </c>
      <c r="N6" s="13">
        <v>129.06399999999999</v>
      </c>
      <c r="O6" s="1" t="s">
        <v>114</v>
      </c>
      <c r="P6" s="13">
        <v>-0.18</v>
      </c>
      <c r="Q6" s="13">
        <f t="shared" si="1"/>
        <v>0.18</v>
      </c>
    </row>
    <row r="7" spans="1:17" x14ac:dyDescent="0.25">
      <c r="A7" s="1" t="s">
        <v>45</v>
      </c>
      <c r="B7" s="13">
        <v>1079635.1100000001</v>
      </c>
      <c r="C7" s="13">
        <v>692070.31200000003</v>
      </c>
      <c r="D7" s="13">
        <v>25.843</v>
      </c>
      <c r="E7" s="13">
        <v>25.856999999999999</v>
      </c>
      <c r="F7" s="1" t="s">
        <v>57</v>
      </c>
      <c r="G7" s="1">
        <v>1.4E-2</v>
      </c>
      <c r="H7" s="13">
        <f t="shared" si="0"/>
        <v>1.4E-2</v>
      </c>
      <c r="J7" s="1" t="s">
        <v>62</v>
      </c>
      <c r="K7" s="13">
        <v>1092942.6470000001</v>
      </c>
      <c r="L7" s="13">
        <v>675882.77099999995</v>
      </c>
      <c r="M7" s="13">
        <v>198.20500000000001</v>
      </c>
      <c r="N7" s="13">
        <v>198.00200000000001</v>
      </c>
      <c r="O7" s="1" t="s">
        <v>114</v>
      </c>
      <c r="P7" s="13">
        <v>-0.20300000000000001</v>
      </c>
      <c r="Q7" s="13">
        <f t="shared" si="1"/>
        <v>0.20300000000000001</v>
      </c>
    </row>
    <row r="8" spans="1:17" x14ac:dyDescent="0.25">
      <c r="A8" s="1" t="s">
        <v>46</v>
      </c>
      <c r="B8" s="13">
        <v>1162496.9180000001</v>
      </c>
      <c r="C8" s="13">
        <v>730037.84400000004</v>
      </c>
      <c r="D8" s="13">
        <v>12.134</v>
      </c>
      <c r="E8" s="13">
        <v>12.004</v>
      </c>
      <c r="F8" s="1" t="s">
        <v>57</v>
      </c>
      <c r="G8" s="1">
        <v>-0.13</v>
      </c>
      <c r="H8" s="13">
        <f t="shared" si="0"/>
        <v>0.13</v>
      </c>
      <c r="J8" s="1" t="s">
        <v>63</v>
      </c>
      <c r="K8" s="13">
        <v>1093281.504</v>
      </c>
      <c r="L8" s="13">
        <v>675571.36300000001</v>
      </c>
      <c r="M8" s="13">
        <v>241.61600000000001</v>
      </c>
      <c r="N8" s="13">
        <v>241.38</v>
      </c>
      <c r="O8" s="1" t="s">
        <v>114</v>
      </c>
      <c r="P8" s="13">
        <v>-0.23599999999999999</v>
      </c>
      <c r="Q8" s="13">
        <f t="shared" si="1"/>
        <v>0.23599999999999999</v>
      </c>
    </row>
    <row r="9" spans="1:17" x14ac:dyDescent="0.25">
      <c r="A9" s="1" t="s">
        <v>47</v>
      </c>
      <c r="B9" s="13">
        <v>1193781.6459999999</v>
      </c>
      <c r="C9" s="13">
        <v>688412.78899999999</v>
      </c>
      <c r="D9" s="13">
        <v>46.432000000000002</v>
      </c>
      <c r="E9" s="13">
        <v>46.337000000000003</v>
      </c>
      <c r="F9" s="1" t="s">
        <v>57</v>
      </c>
      <c r="G9" s="1">
        <v>-9.5000000000000001E-2</v>
      </c>
      <c r="H9" s="13">
        <f t="shared" si="0"/>
        <v>9.5000000000000001E-2</v>
      </c>
      <c r="J9" s="1" t="s">
        <v>64</v>
      </c>
      <c r="K9" s="13">
        <v>1116680.108</v>
      </c>
      <c r="L9" s="13">
        <v>746990.41200000001</v>
      </c>
      <c r="M9" s="13">
        <v>194.91499999999999</v>
      </c>
      <c r="N9" s="13">
        <v>194.92099999999999</v>
      </c>
      <c r="O9" s="1" t="s">
        <v>114</v>
      </c>
      <c r="P9" s="13">
        <v>6.0000000000000001E-3</v>
      </c>
      <c r="Q9" s="13">
        <f t="shared" si="1"/>
        <v>6.0000000000000001E-3</v>
      </c>
    </row>
    <row r="10" spans="1:17" x14ac:dyDescent="0.25">
      <c r="A10" s="1" t="s">
        <v>48</v>
      </c>
      <c r="B10" s="13">
        <v>1131622.5260000001</v>
      </c>
      <c r="C10" s="13">
        <v>616136.44099999999</v>
      </c>
      <c r="D10" s="13">
        <v>320.77300000000002</v>
      </c>
      <c r="E10" s="13">
        <v>320.75200000000001</v>
      </c>
      <c r="F10" s="1" t="s">
        <v>57</v>
      </c>
      <c r="G10" s="1">
        <v>-2.1000000000000001E-2</v>
      </c>
      <c r="H10" s="13">
        <f t="shared" si="0"/>
        <v>2.1000000000000001E-2</v>
      </c>
      <c r="J10" s="1" t="s">
        <v>65</v>
      </c>
      <c r="K10" s="13">
        <v>1108966.4650000001</v>
      </c>
      <c r="L10" s="13">
        <v>648783.09900000005</v>
      </c>
      <c r="M10" s="13">
        <v>252.05500000000001</v>
      </c>
      <c r="N10" s="13">
        <v>252.119</v>
      </c>
      <c r="O10" s="1" t="s">
        <v>114</v>
      </c>
      <c r="P10" s="13">
        <v>6.4000000000000001E-2</v>
      </c>
      <c r="Q10" s="13">
        <f t="shared" si="1"/>
        <v>6.4000000000000001E-2</v>
      </c>
    </row>
    <row r="11" spans="1:17" x14ac:dyDescent="0.25">
      <c r="A11" s="1" t="s">
        <v>49</v>
      </c>
      <c r="B11" s="13">
        <v>1159144.25</v>
      </c>
      <c r="C11" s="13">
        <v>670592.799</v>
      </c>
      <c r="D11" s="13">
        <v>376.53300000000002</v>
      </c>
      <c r="E11" s="13">
        <v>376.49599999999998</v>
      </c>
      <c r="F11" s="1" t="s">
        <v>57</v>
      </c>
      <c r="G11" s="1">
        <v>-3.6999999999999998E-2</v>
      </c>
      <c r="H11" s="13">
        <f t="shared" si="0"/>
        <v>3.6999999999999998E-2</v>
      </c>
      <c r="J11" s="1" t="s">
        <v>66</v>
      </c>
      <c r="K11" s="13">
        <v>1091575.9909999999</v>
      </c>
      <c r="L11" s="13">
        <v>636015.201</v>
      </c>
      <c r="M11" s="13">
        <v>26.736999999999998</v>
      </c>
      <c r="N11" s="13">
        <v>26.625</v>
      </c>
      <c r="O11" s="1" t="s">
        <v>114</v>
      </c>
      <c r="P11" s="13">
        <v>-0.112</v>
      </c>
      <c r="Q11" s="13">
        <f t="shared" si="1"/>
        <v>0.112</v>
      </c>
    </row>
    <row r="12" spans="1:17" x14ac:dyDescent="0.25">
      <c r="A12" s="1" t="s">
        <v>50</v>
      </c>
      <c r="B12" s="13">
        <v>1124635.277</v>
      </c>
      <c r="C12" s="13">
        <v>734107.04700000002</v>
      </c>
      <c r="D12" s="13">
        <v>72.608999999999995</v>
      </c>
      <c r="E12" s="13">
        <v>72.555999999999997</v>
      </c>
      <c r="F12" s="1" t="s">
        <v>57</v>
      </c>
      <c r="G12" s="1">
        <v>-5.2999999999999999E-2</v>
      </c>
      <c r="H12" s="13">
        <f t="shared" si="0"/>
        <v>5.2999999999999999E-2</v>
      </c>
      <c r="J12" s="1" t="s">
        <v>67</v>
      </c>
      <c r="K12" s="13">
        <v>1079712.5209999999</v>
      </c>
      <c r="L12" s="13">
        <v>692049.44099999999</v>
      </c>
      <c r="M12" s="13">
        <v>17.963000000000001</v>
      </c>
      <c r="N12" s="13">
        <v>17.943999999999999</v>
      </c>
      <c r="O12" s="1" t="s">
        <v>114</v>
      </c>
      <c r="P12" s="13">
        <v>-1.9E-2</v>
      </c>
      <c r="Q12" s="13">
        <f t="shared" si="1"/>
        <v>1.9E-2</v>
      </c>
    </row>
    <row r="13" spans="1:17" x14ac:dyDescent="0.25">
      <c r="A13" s="1" t="s">
        <v>51</v>
      </c>
      <c r="B13" s="13">
        <v>1079382.5759999999</v>
      </c>
      <c r="C13" s="13">
        <v>741067.51899999997</v>
      </c>
      <c r="D13" s="13">
        <v>42.545999999999999</v>
      </c>
      <c r="E13" s="13">
        <v>42.423000000000002</v>
      </c>
      <c r="F13" s="1" t="s">
        <v>57</v>
      </c>
      <c r="G13" s="1">
        <v>-0.123</v>
      </c>
      <c r="H13" s="13">
        <f t="shared" si="0"/>
        <v>0.123</v>
      </c>
      <c r="J13" s="1" t="s">
        <v>68</v>
      </c>
      <c r="K13" s="13">
        <v>1091625.3330000001</v>
      </c>
      <c r="L13" s="13">
        <v>751782.54</v>
      </c>
      <c r="M13" s="13">
        <v>252.52</v>
      </c>
      <c r="N13" s="13">
        <v>252.29</v>
      </c>
      <c r="O13" s="1" t="s">
        <v>114</v>
      </c>
      <c r="P13" s="13">
        <v>-0.23</v>
      </c>
      <c r="Q13" s="13">
        <f t="shared" si="1"/>
        <v>0.23</v>
      </c>
    </row>
    <row r="14" spans="1:17" x14ac:dyDescent="0.25">
      <c r="A14" s="1" t="s">
        <v>52</v>
      </c>
      <c r="B14" s="13">
        <v>1211474.5789999999</v>
      </c>
      <c r="C14" s="13">
        <v>607210.14399999997</v>
      </c>
      <c r="D14" s="13">
        <v>640.93299999999999</v>
      </c>
      <c r="E14" s="13">
        <v>640.71199999999999</v>
      </c>
      <c r="F14" s="1" t="s">
        <v>57</v>
      </c>
      <c r="G14" s="1">
        <v>-0.221</v>
      </c>
      <c r="H14" s="13">
        <f t="shared" si="0"/>
        <v>0.221</v>
      </c>
      <c r="J14" s="1" t="s">
        <v>69</v>
      </c>
      <c r="K14" s="13">
        <v>1135489.6629999999</v>
      </c>
      <c r="L14" s="13">
        <v>707754.03599999996</v>
      </c>
      <c r="M14" s="13">
        <v>328.673</v>
      </c>
      <c r="N14" s="13">
        <v>328.78300000000002</v>
      </c>
      <c r="O14" s="1" t="s">
        <v>114</v>
      </c>
      <c r="P14" s="13">
        <v>0.11</v>
      </c>
      <c r="Q14" s="13">
        <f t="shared" si="1"/>
        <v>0.11</v>
      </c>
    </row>
    <row r="15" spans="1:17" x14ac:dyDescent="0.25">
      <c r="A15" s="1" t="s">
        <v>53</v>
      </c>
      <c r="B15" s="13">
        <v>1176235.017</v>
      </c>
      <c r="C15" s="13">
        <v>594008.86300000001</v>
      </c>
      <c r="D15" s="13">
        <v>560.39700000000005</v>
      </c>
      <c r="E15" s="13">
        <v>560.27700000000004</v>
      </c>
      <c r="F15" s="1" t="s">
        <v>57</v>
      </c>
      <c r="G15" s="1">
        <v>-0.12</v>
      </c>
      <c r="H15" s="13">
        <f t="shared" si="0"/>
        <v>0.12</v>
      </c>
      <c r="J15" s="1" t="s">
        <v>70</v>
      </c>
      <c r="K15" s="13">
        <v>1152124.473</v>
      </c>
      <c r="L15" s="13">
        <v>675867.16399999999</v>
      </c>
      <c r="M15" s="13">
        <v>290.76299999999998</v>
      </c>
      <c r="N15" s="13">
        <v>290.64100000000002</v>
      </c>
      <c r="O15" s="1" t="s">
        <v>114</v>
      </c>
      <c r="P15" s="13">
        <v>-0.122</v>
      </c>
      <c r="Q15" s="13">
        <f t="shared" si="1"/>
        <v>0.122</v>
      </c>
    </row>
    <row r="16" spans="1:17" x14ac:dyDescent="0.25">
      <c r="A16" s="1" t="s">
        <v>54</v>
      </c>
      <c r="B16" s="13">
        <v>1144467.4979999999</v>
      </c>
      <c r="C16" s="13">
        <v>701409.68599999999</v>
      </c>
      <c r="D16" s="13">
        <v>330.01</v>
      </c>
      <c r="E16" s="13">
        <v>329.94600000000003</v>
      </c>
      <c r="F16" s="1" t="s">
        <v>57</v>
      </c>
      <c r="G16" s="1">
        <v>-6.4000000000000001E-2</v>
      </c>
      <c r="H16" s="13">
        <f t="shared" si="0"/>
        <v>6.4000000000000001E-2</v>
      </c>
      <c r="J16" s="1" t="s">
        <v>71</v>
      </c>
      <c r="K16" s="13">
        <v>1216109.92</v>
      </c>
      <c r="L16" s="13">
        <v>693554.93900000001</v>
      </c>
      <c r="M16" s="13">
        <v>671.87400000000002</v>
      </c>
      <c r="N16" s="13">
        <v>671.77499999999998</v>
      </c>
      <c r="O16" s="1" t="s">
        <v>114</v>
      </c>
      <c r="P16" s="13">
        <v>-9.9000000000000005E-2</v>
      </c>
      <c r="Q16" s="13">
        <f t="shared" si="1"/>
        <v>9.9000000000000005E-2</v>
      </c>
    </row>
    <row r="17" spans="1:17" x14ac:dyDescent="0.25">
      <c r="A17" s="1" t="s">
        <v>55</v>
      </c>
      <c r="B17" s="13">
        <v>1144343.375</v>
      </c>
      <c r="C17" s="13">
        <v>701412.99899999995</v>
      </c>
      <c r="D17" s="13">
        <v>327.697</v>
      </c>
      <c r="E17" s="13">
        <v>327.61900000000003</v>
      </c>
      <c r="F17" s="1" t="s">
        <v>57</v>
      </c>
      <c r="G17" s="1">
        <v>-7.8E-2</v>
      </c>
      <c r="H17" s="13">
        <f t="shared" si="0"/>
        <v>7.8E-2</v>
      </c>
      <c r="J17" s="1" t="s">
        <v>72</v>
      </c>
      <c r="K17" s="13">
        <v>1255446.6969999999</v>
      </c>
      <c r="L17" s="13">
        <v>649505.14300000004</v>
      </c>
      <c r="M17" s="13">
        <v>811.83799999999997</v>
      </c>
      <c r="N17" s="13">
        <v>811.71799999999996</v>
      </c>
      <c r="O17" s="1" t="s">
        <v>114</v>
      </c>
      <c r="P17" s="13">
        <v>-0.12</v>
      </c>
      <c r="Q17" s="13">
        <f t="shared" si="1"/>
        <v>0.12</v>
      </c>
    </row>
    <row r="18" spans="1:17" x14ac:dyDescent="0.25">
      <c r="A18" s="1" t="s">
        <v>56</v>
      </c>
      <c r="B18" s="13">
        <v>1216165.4669999999</v>
      </c>
      <c r="C18" s="13">
        <v>647606.18799999997</v>
      </c>
      <c r="D18" s="13">
        <v>196.971</v>
      </c>
      <c r="E18" s="13">
        <v>196.822</v>
      </c>
      <c r="F18" s="1" t="s">
        <v>57</v>
      </c>
      <c r="G18" s="1">
        <v>-0.14899999999999999</v>
      </c>
      <c r="H18" s="13">
        <f t="shared" si="0"/>
        <v>0.14899999999999999</v>
      </c>
      <c r="J18" s="1" t="s">
        <v>73</v>
      </c>
      <c r="K18" s="13">
        <v>1260435.0989999999</v>
      </c>
      <c r="L18" s="13">
        <v>671189.19700000004</v>
      </c>
      <c r="M18" s="13">
        <v>724.56299999999999</v>
      </c>
      <c r="N18" s="13">
        <v>724.57600000000002</v>
      </c>
      <c r="O18" s="1" t="s">
        <v>114</v>
      </c>
      <c r="P18" s="13">
        <v>1.2999999999999999E-2</v>
      </c>
      <c r="Q18" s="13">
        <f t="shared" si="1"/>
        <v>1.2999999999999999E-2</v>
      </c>
    </row>
    <row r="19" spans="1:17" x14ac:dyDescent="0.25">
      <c r="J19" s="1" t="s">
        <v>74</v>
      </c>
      <c r="K19" s="13">
        <v>1178674.4480000001</v>
      </c>
      <c r="L19" s="13">
        <v>648078.52500000002</v>
      </c>
      <c r="M19" s="13">
        <v>409.55</v>
      </c>
      <c r="N19" s="13">
        <v>409.64600000000002</v>
      </c>
      <c r="O19" s="1" t="s">
        <v>114</v>
      </c>
      <c r="P19" s="13">
        <v>9.6000000000000002E-2</v>
      </c>
      <c r="Q19" s="13">
        <f t="shared" si="1"/>
        <v>9.6000000000000002E-2</v>
      </c>
    </row>
    <row r="20" spans="1:17" x14ac:dyDescent="0.25">
      <c r="J20" s="1" t="s">
        <v>75</v>
      </c>
      <c r="K20" s="13">
        <v>1171382.121</v>
      </c>
      <c r="L20" s="13">
        <v>693207.24600000004</v>
      </c>
      <c r="M20" s="13">
        <v>252.46700000000001</v>
      </c>
      <c r="N20" s="13">
        <v>252.42</v>
      </c>
      <c r="O20" s="1" t="s">
        <v>114</v>
      </c>
      <c r="P20" s="13">
        <v>-4.7E-2</v>
      </c>
      <c r="Q20" s="13">
        <f t="shared" si="1"/>
        <v>4.7E-2</v>
      </c>
    </row>
    <row r="21" spans="1:17" x14ac:dyDescent="0.25">
      <c r="J21" s="1" t="s">
        <v>76</v>
      </c>
      <c r="K21" s="13">
        <v>1176199.73</v>
      </c>
      <c r="L21" s="13">
        <v>593976.522</v>
      </c>
      <c r="M21" s="13">
        <v>560.08600000000001</v>
      </c>
      <c r="N21" s="13">
        <v>559.64700000000005</v>
      </c>
      <c r="O21" s="1" t="s">
        <v>114</v>
      </c>
      <c r="P21" s="13">
        <v>-0.439</v>
      </c>
      <c r="Q21" s="13">
        <f t="shared" si="1"/>
        <v>0.439</v>
      </c>
    </row>
    <row r="22" spans="1:17" x14ac:dyDescent="0.25">
      <c r="J22" s="1" t="s">
        <v>77</v>
      </c>
      <c r="K22" s="13">
        <v>1191832.8370000001</v>
      </c>
      <c r="L22" s="13">
        <v>632926.08900000004</v>
      </c>
      <c r="M22" s="13">
        <v>573.70299999999997</v>
      </c>
      <c r="N22" s="13">
        <v>573.62300000000005</v>
      </c>
      <c r="O22" s="1" t="s">
        <v>114</v>
      </c>
      <c r="P22" s="13">
        <v>-0.08</v>
      </c>
      <c r="Q22" s="13">
        <f t="shared" si="1"/>
        <v>0.08</v>
      </c>
    </row>
    <row r="23" spans="1:17" x14ac:dyDescent="0.25">
      <c r="J23" s="1" t="s">
        <v>78</v>
      </c>
      <c r="K23" s="13">
        <v>1228861.7830000001</v>
      </c>
      <c r="L23" s="13">
        <v>672725.875</v>
      </c>
      <c r="M23" s="13">
        <v>645.11</v>
      </c>
      <c r="N23" s="13">
        <v>645.053</v>
      </c>
      <c r="O23" s="1" t="s">
        <v>114</v>
      </c>
      <c r="P23" s="13">
        <v>-5.7000000000000002E-2</v>
      </c>
      <c r="Q23" s="13">
        <f t="shared" si="1"/>
        <v>5.7000000000000002E-2</v>
      </c>
    </row>
    <row r="24" spans="1:17" x14ac:dyDescent="0.25">
      <c r="J24" s="1" t="s">
        <v>79</v>
      </c>
      <c r="K24" s="13">
        <v>1198675.942</v>
      </c>
      <c r="L24" s="13">
        <v>565850.701</v>
      </c>
      <c r="M24" s="13">
        <v>815.38</v>
      </c>
      <c r="N24" s="13">
        <v>815.42</v>
      </c>
      <c r="O24" s="1" t="s">
        <v>114</v>
      </c>
      <c r="P24" s="13">
        <v>0.04</v>
      </c>
      <c r="Q24" s="13">
        <f t="shared" si="1"/>
        <v>0.04</v>
      </c>
    </row>
    <row r="25" spans="1:17" x14ac:dyDescent="0.25">
      <c r="J25" s="1" t="s">
        <v>80</v>
      </c>
      <c r="K25" s="13">
        <v>1215774.196</v>
      </c>
      <c r="L25" s="13">
        <v>526518.32200000004</v>
      </c>
      <c r="M25" s="13">
        <v>1211.1859999999999</v>
      </c>
      <c r="N25" s="13">
        <v>1211.079</v>
      </c>
      <c r="O25" s="1" t="s">
        <v>114</v>
      </c>
      <c r="P25" s="13">
        <v>-0.107</v>
      </c>
      <c r="Q25" s="13">
        <f t="shared" si="1"/>
        <v>0.107</v>
      </c>
    </row>
    <row r="26" spans="1:17" x14ac:dyDescent="0.25">
      <c r="J26" s="1" t="s">
        <v>81</v>
      </c>
      <c r="K26" s="13">
        <v>1191556.442</v>
      </c>
      <c r="L26" s="13">
        <v>540408.52500000002</v>
      </c>
      <c r="M26" s="13">
        <v>1251.0930000000001</v>
      </c>
      <c r="N26" s="13">
        <v>1250.952</v>
      </c>
      <c r="O26" s="1" t="s">
        <v>114</v>
      </c>
      <c r="P26" s="13">
        <v>-0.14099999999999999</v>
      </c>
      <c r="Q26" s="13">
        <f t="shared" si="1"/>
        <v>0.14099999999999999</v>
      </c>
    </row>
    <row r="27" spans="1:17" x14ac:dyDescent="0.25">
      <c r="J27" s="1" t="s">
        <v>82</v>
      </c>
      <c r="K27" s="13">
        <v>1179151.4620000001</v>
      </c>
      <c r="L27" s="13">
        <v>569020.05200000003</v>
      </c>
      <c r="M27" s="13">
        <v>680.60799999999995</v>
      </c>
      <c r="N27" s="13">
        <v>680.44399999999996</v>
      </c>
      <c r="O27" s="1" t="s">
        <v>114</v>
      </c>
      <c r="P27" s="13">
        <v>-0.16400000000000001</v>
      </c>
      <c r="Q27" s="13">
        <f t="shared" si="1"/>
        <v>0.16400000000000001</v>
      </c>
    </row>
    <row r="28" spans="1:17" x14ac:dyDescent="0.25">
      <c r="J28" s="1" t="s">
        <v>83</v>
      </c>
      <c r="K28" s="13">
        <v>1144731.429</v>
      </c>
      <c r="L28" s="13">
        <v>591827.76599999995</v>
      </c>
      <c r="M28" s="13">
        <v>468.41399999999999</v>
      </c>
      <c r="N28" s="13">
        <v>468.53300000000002</v>
      </c>
      <c r="O28" s="1" t="s">
        <v>114</v>
      </c>
      <c r="P28" s="13">
        <v>0.11899999999999999</v>
      </c>
      <c r="Q28" s="13">
        <f t="shared" si="1"/>
        <v>0.11899999999999999</v>
      </c>
    </row>
    <row r="29" spans="1:17" x14ac:dyDescent="0.25">
      <c r="J29" s="1" t="s">
        <v>84</v>
      </c>
      <c r="K29" s="13">
        <v>1130718.9939999999</v>
      </c>
      <c r="L29" s="13">
        <v>616262.44099999999</v>
      </c>
      <c r="M29" s="13">
        <v>318.49599999999998</v>
      </c>
      <c r="N29" s="13">
        <v>318.52499999999998</v>
      </c>
      <c r="O29" s="1" t="s">
        <v>114</v>
      </c>
      <c r="P29" s="13">
        <v>2.9000000000000001E-2</v>
      </c>
      <c r="Q29" s="13">
        <f t="shared" si="1"/>
        <v>2.9000000000000001E-2</v>
      </c>
    </row>
    <row r="30" spans="1:17" x14ac:dyDescent="0.25">
      <c r="J30" s="1" t="s">
        <v>85</v>
      </c>
      <c r="K30" s="13">
        <v>1166899.476</v>
      </c>
      <c r="L30" s="13">
        <v>633857.86600000004</v>
      </c>
      <c r="M30" s="13">
        <v>428.97399999999999</v>
      </c>
      <c r="N30" s="13">
        <v>428.99</v>
      </c>
      <c r="O30" s="1" t="s">
        <v>114</v>
      </c>
      <c r="P30" s="13">
        <v>1.6E-2</v>
      </c>
      <c r="Q30" s="13">
        <f t="shared" si="1"/>
        <v>1.6E-2</v>
      </c>
    </row>
    <row r="31" spans="1:17" x14ac:dyDescent="0.25">
      <c r="J31" s="1" t="s">
        <v>86</v>
      </c>
      <c r="K31" s="13">
        <v>1158584.4850000001</v>
      </c>
      <c r="L31" s="13">
        <v>652119.68000000005</v>
      </c>
      <c r="M31" s="13">
        <v>373.30099999999999</v>
      </c>
      <c r="N31" s="13">
        <v>373.28899999999999</v>
      </c>
      <c r="O31" s="1" t="s">
        <v>114</v>
      </c>
      <c r="P31" s="13">
        <v>-1.2E-2</v>
      </c>
      <c r="Q31" s="13">
        <f t="shared" si="1"/>
        <v>1.2E-2</v>
      </c>
    </row>
    <row r="32" spans="1:17" x14ac:dyDescent="0.25">
      <c r="J32" s="1" t="s">
        <v>87</v>
      </c>
      <c r="K32" s="13">
        <v>1178635.8430000001</v>
      </c>
      <c r="L32" s="13">
        <v>669593.27300000004</v>
      </c>
      <c r="M32" s="13">
        <v>472.41500000000002</v>
      </c>
      <c r="N32" s="13">
        <v>472.36900000000003</v>
      </c>
      <c r="O32" s="1" t="s">
        <v>114</v>
      </c>
      <c r="P32" s="13">
        <v>-4.5999999999999999E-2</v>
      </c>
      <c r="Q32" s="13">
        <f t="shared" si="1"/>
        <v>4.5999999999999999E-2</v>
      </c>
    </row>
    <row r="33" spans="10:17" x14ac:dyDescent="0.25">
      <c r="J33" s="1" t="s">
        <v>88</v>
      </c>
      <c r="K33" s="13">
        <v>1194598.513</v>
      </c>
      <c r="L33" s="13">
        <v>701131.81299999997</v>
      </c>
      <c r="M33" s="13">
        <v>369.2</v>
      </c>
      <c r="N33" s="13">
        <v>369.09100000000001</v>
      </c>
      <c r="O33" s="1" t="s">
        <v>114</v>
      </c>
      <c r="P33" s="13">
        <v>-0.109</v>
      </c>
      <c r="Q33" s="13">
        <f t="shared" si="1"/>
        <v>0.109</v>
      </c>
    </row>
    <row r="34" spans="10:17" x14ac:dyDescent="0.25">
      <c r="J34" s="1" t="s">
        <v>89</v>
      </c>
      <c r="K34" s="13">
        <v>1207386.3589999999</v>
      </c>
      <c r="L34" s="13">
        <v>607178.5</v>
      </c>
      <c r="M34" s="13">
        <v>733.88400000000001</v>
      </c>
      <c r="N34" s="13">
        <v>733.53599999999994</v>
      </c>
      <c r="O34" s="1" t="s">
        <v>114</v>
      </c>
      <c r="P34" s="13">
        <v>-0.34799999999999998</v>
      </c>
      <c r="Q34" s="13">
        <f t="shared" si="1"/>
        <v>0.34799999999999998</v>
      </c>
    </row>
    <row r="35" spans="10:17" x14ac:dyDescent="0.25">
      <c r="J35" s="1" t="s">
        <v>90</v>
      </c>
      <c r="K35" s="13">
        <v>1215918.8910000001</v>
      </c>
      <c r="L35" s="13">
        <v>647880.26899999997</v>
      </c>
      <c r="M35" s="13">
        <v>195.62100000000001</v>
      </c>
      <c r="N35" s="13">
        <v>195.417</v>
      </c>
      <c r="O35" s="1" t="s">
        <v>114</v>
      </c>
      <c r="P35" s="13">
        <v>-0.20399999999999999</v>
      </c>
      <c r="Q35" s="13">
        <f t="shared" si="1"/>
        <v>0.20399999999999999</v>
      </c>
    </row>
    <row r="36" spans="10:17" x14ac:dyDescent="0.25">
      <c r="J36" s="1" t="s">
        <v>91</v>
      </c>
      <c r="K36" s="13">
        <v>1174078.635</v>
      </c>
      <c r="L36" s="13">
        <v>618532.36899999995</v>
      </c>
      <c r="M36" s="13">
        <v>451.19499999999999</v>
      </c>
      <c r="N36" s="13">
        <v>451.06799999999998</v>
      </c>
      <c r="O36" s="1" t="s">
        <v>114</v>
      </c>
      <c r="P36" s="13">
        <v>-0.127</v>
      </c>
      <c r="Q36" s="13">
        <f t="shared" si="1"/>
        <v>0.127</v>
      </c>
    </row>
    <row r="37" spans="10:17" x14ac:dyDescent="0.25">
      <c r="J37" s="1" t="s">
        <v>92</v>
      </c>
      <c r="K37" s="13">
        <v>1160994.997</v>
      </c>
      <c r="L37" s="13">
        <v>722486.12699999998</v>
      </c>
      <c r="M37" s="13">
        <v>187.65799999999999</v>
      </c>
      <c r="N37" s="13">
        <v>187.58799999999999</v>
      </c>
      <c r="O37" s="1" t="s">
        <v>114</v>
      </c>
      <c r="P37" s="13">
        <v>-7.0000000000000007E-2</v>
      </c>
      <c r="Q37" s="13">
        <f t="shared" si="1"/>
        <v>7.0000000000000007E-2</v>
      </c>
    </row>
    <row r="38" spans="10:17" x14ac:dyDescent="0.25">
      <c r="J38" s="1" t="s">
        <v>93</v>
      </c>
      <c r="K38" s="13">
        <v>1157855.7239999999</v>
      </c>
      <c r="L38" s="13">
        <v>709331.34299999999</v>
      </c>
      <c r="M38" s="13">
        <v>187.42400000000001</v>
      </c>
      <c r="N38" s="13">
        <v>187.398</v>
      </c>
      <c r="O38" s="1" t="s">
        <v>114</v>
      </c>
      <c r="P38" s="13">
        <v>-2.5999999999999999E-2</v>
      </c>
      <c r="Q38" s="13">
        <f t="shared" si="1"/>
        <v>2.5999999999999999E-2</v>
      </c>
    </row>
    <row r="39" spans="10:17" x14ac:dyDescent="0.25">
      <c r="J39" s="1" t="s">
        <v>94</v>
      </c>
      <c r="K39" s="13">
        <v>1134510.5490000001</v>
      </c>
      <c r="L39" s="13">
        <v>695303.07499999995</v>
      </c>
      <c r="M39" s="13">
        <v>415.04899999999998</v>
      </c>
      <c r="N39" s="13">
        <v>414.99900000000002</v>
      </c>
      <c r="O39" s="1" t="s">
        <v>114</v>
      </c>
      <c r="P39" s="13">
        <v>-0.05</v>
      </c>
      <c r="Q39" s="13">
        <f t="shared" si="1"/>
        <v>0.05</v>
      </c>
    </row>
    <row r="40" spans="10:17" x14ac:dyDescent="0.25">
      <c r="J40" s="1" t="s">
        <v>95</v>
      </c>
      <c r="K40" s="13">
        <v>1141049.7590000001</v>
      </c>
      <c r="L40" s="13">
        <v>675373.71299999999</v>
      </c>
      <c r="M40" s="13">
        <v>257.92099999999999</v>
      </c>
      <c r="N40" s="13">
        <v>257.97899999999998</v>
      </c>
      <c r="O40" s="1" t="s">
        <v>114</v>
      </c>
      <c r="P40" s="13">
        <v>5.8000000000000003E-2</v>
      </c>
      <c r="Q40" s="13">
        <f t="shared" si="1"/>
        <v>5.8000000000000003E-2</v>
      </c>
    </row>
    <row r="41" spans="10:17" x14ac:dyDescent="0.25">
      <c r="J41" s="1" t="s">
        <v>96</v>
      </c>
      <c r="K41" s="13">
        <v>1160162.514</v>
      </c>
      <c r="L41" s="13">
        <v>681951.32200000004</v>
      </c>
      <c r="M41" s="13">
        <v>398.41699999999997</v>
      </c>
      <c r="N41" s="13">
        <v>398.387</v>
      </c>
      <c r="O41" s="1" t="s">
        <v>114</v>
      </c>
      <c r="P41" s="13">
        <v>-0.03</v>
      </c>
      <c r="Q41" s="13">
        <f t="shared" si="1"/>
        <v>0.03</v>
      </c>
    </row>
    <row r="42" spans="10:17" x14ac:dyDescent="0.25">
      <c r="J42" s="1" t="s">
        <v>97</v>
      </c>
      <c r="K42" s="13">
        <v>1124350.46</v>
      </c>
      <c r="L42" s="13">
        <v>723536.61199999996</v>
      </c>
      <c r="M42" s="13">
        <v>259.20699999999999</v>
      </c>
      <c r="N42" s="13">
        <v>259.14400000000001</v>
      </c>
      <c r="O42" s="1" t="s">
        <v>114</v>
      </c>
      <c r="P42" s="13">
        <v>-6.3E-2</v>
      </c>
      <c r="Q42" s="13">
        <f t="shared" si="1"/>
        <v>6.3E-2</v>
      </c>
    </row>
    <row r="43" spans="10:17" x14ac:dyDescent="0.25">
      <c r="J43" s="1" t="s">
        <v>98</v>
      </c>
      <c r="K43" s="13">
        <v>1106559.791</v>
      </c>
      <c r="L43" s="13">
        <v>735893.76</v>
      </c>
      <c r="M43" s="13">
        <v>40.753</v>
      </c>
      <c r="N43" s="13">
        <v>40.761000000000003</v>
      </c>
      <c r="O43" s="1" t="s">
        <v>114</v>
      </c>
      <c r="P43" s="13">
        <v>8.0000000000000002E-3</v>
      </c>
      <c r="Q43" s="13">
        <f t="shared" si="1"/>
        <v>8.0000000000000002E-3</v>
      </c>
    </row>
    <row r="44" spans="10:17" x14ac:dyDescent="0.25">
      <c r="J44" s="1" t="s">
        <v>99</v>
      </c>
      <c r="K44" s="13">
        <v>1126291.3559999999</v>
      </c>
      <c r="L44" s="13">
        <v>590780.875</v>
      </c>
      <c r="M44" s="13">
        <v>303.101</v>
      </c>
      <c r="N44" s="13">
        <v>303.29199999999997</v>
      </c>
      <c r="O44" s="1" t="s">
        <v>114</v>
      </c>
      <c r="P44" s="13">
        <v>0.191</v>
      </c>
      <c r="Q44" s="13">
        <f t="shared" si="1"/>
        <v>0.191</v>
      </c>
    </row>
    <row r="45" spans="10:17" x14ac:dyDescent="0.25">
      <c r="J45" s="1" t="s">
        <v>100</v>
      </c>
      <c r="K45" s="13">
        <v>1119770.723</v>
      </c>
      <c r="L45" s="13">
        <v>676774.96900000004</v>
      </c>
      <c r="M45" s="13">
        <v>212.10900000000001</v>
      </c>
      <c r="N45" s="13">
        <v>211.98099999999999</v>
      </c>
      <c r="O45" s="1" t="s">
        <v>114</v>
      </c>
      <c r="P45" s="13">
        <v>-0.128</v>
      </c>
      <c r="Q45" s="13">
        <f t="shared" si="1"/>
        <v>0.128</v>
      </c>
    </row>
    <row r="46" spans="10:17" x14ac:dyDescent="0.25">
      <c r="J46" s="1" t="s">
        <v>101</v>
      </c>
      <c r="K46" s="13">
        <v>1239252.4069999999</v>
      </c>
      <c r="L46" s="13">
        <v>700916.54799999995</v>
      </c>
      <c r="M46" s="13">
        <v>525.89200000000005</v>
      </c>
      <c r="N46" s="13">
        <v>525.73599999999999</v>
      </c>
      <c r="O46" s="1" t="s">
        <v>114</v>
      </c>
      <c r="P46" s="13">
        <v>-0.156</v>
      </c>
      <c r="Q46" s="13">
        <f t="shared" si="1"/>
        <v>0.156</v>
      </c>
    </row>
    <row r="47" spans="10:17" x14ac:dyDescent="0.25">
      <c r="J47" s="1" t="s">
        <v>102</v>
      </c>
      <c r="K47" s="13">
        <v>1198688.33</v>
      </c>
      <c r="L47" s="13">
        <v>683392.31299999997</v>
      </c>
      <c r="M47" s="13">
        <v>43.414000000000001</v>
      </c>
      <c r="N47" s="13">
        <v>43.462000000000003</v>
      </c>
      <c r="O47" s="1" t="s">
        <v>114</v>
      </c>
      <c r="P47" s="13">
        <v>4.8000000000000001E-2</v>
      </c>
      <c r="Q47" s="13">
        <f t="shared" si="1"/>
        <v>4.8000000000000001E-2</v>
      </c>
    </row>
    <row r="48" spans="10:17" x14ac:dyDescent="0.25">
      <c r="J48" s="1" t="s">
        <v>103</v>
      </c>
      <c r="K48" s="13">
        <v>1140799.2520000001</v>
      </c>
      <c r="L48" s="13">
        <v>722786.04299999995</v>
      </c>
      <c r="M48" s="13">
        <v>141.29900000000001</v>
      </c>
      <c r="N48" s="13">
        <v>141.46700000000001</v>
      </c>
      <c r="O48" s="1" t="s">
        <v>114</v>
      </c>
      <c r="P48" s="13">
        <v>0.16800000000000001</v>
      </c>
      <c r="Q48" s="13">
        <f t="shared" si="1"/>
        <v>0.16800000000000001</v>
      </c>
    </row>
    <row r="49" spans="10:17" x14ac:dyDescent="0.25">
      <c r="J49" s="1" t="s">
        <v>104</v>
      </c>
      <c r="K49" s="13">
        <v>1150209.9010000001</v>
      </c>
      <c r="L49" s="13">
        <v>716066.93200000003</v>
      </c>
      <c r="M49" s="13">
        <v>12.628</v>
      </c>
      <c r="N49" s="13">
        <v>12.420999999999999</v>
      </c>
      <c r="O49" s="1" t="s">
        <v>114</v>
      </c>
      <c r="P49" s="13">
        <v>-0.20699999999999999</v>
      </c>
      <c r="Q49" s="13">
        <f t="shared" si="1"/>
        <v>0.20699999999999999</v>
      </c>
    </row>
    <row r="50" spans="10:17" x14ac:dyDescent="0.25">
      <c r="J50" s="1" t="s">
        <v>105</v>
      </c>
      <c r="K50" s="13">
        <v>1173486.2309999999</v>
      </c>
      <c r="L50" s="13">
        <v>724779.69299999997</v>
      </c>
      <c r="M50" s="13">
        <v>416.76100000000002</v>
      </c>
      <c r="N50" s="13">
        <v>416.94200000000001</v>
      </c>
      <c r="O50" s="1" t="s">
        <v>114</v>
      </c>
      <c r="P50" s="13">
        <v>0.18099999999999999</v>
      </c>
      <c r="Q50" s="13">
        <f t="shared" si="1"/>
        <v>0.18099999999999999</v>
      </c>
    </row>
    <row r="51" spans="10:17" x14ac:dyDescent="0.25">
      <c r="J51" s="1" t="s">
        <v>106</v>
      </c>
      <c r="K51" s="13">
        <v>1180983.7009999999</v>
      </c>
      <c r="L51" s="13">
        <v>685610.03500000003</v>
      </c>
      <c r="M51" s="13">
        <v>29.097999999999999</v>
      </c>
      <c r="N51" s="13">
        <v>28.885999999999999</v>
      </c>
      <c r="O51" s="1" t="s">
        <v>114</v>
      </c>
      <c r="P51" s="13">
        <v>-0.21199999999999999</v>
      </c>
      <c r="Q51" s="13">
        <f t="shared" si="1"/>
        <v>0.21199999999999999</v>
      </c>
    </row>
    <row r="52" spans="10:17" x14ac:dyDescent="0.25">
      <c r="J52" s="1" t="s">
        <v>107</v>
      </c>
      <c r="K52" s="13">
        <v>1242990.4739999999</v>
      </c>
      <c r="L52" s="13">
        <v>662710.96799999999</v>
      </c>
      <c r="M52" s="13">
        <v>437.75400000000002</v>
      </c>
      <c r="N52" s="13">
        <v>437.67200000000003</v>
      </c>
      <c r="O52" s="1" t="s">
        <v>114</v>
      </c>
      <c r="P52" s="13">
        <v>-8.2000000000000003E-2</v>
      </c>
      <c r="Q52" s="13">
        <f t="shared" si="1"/>
        <v>8.2000000000000003E-2</v>
      </c>
    </row>
    <row r="53" spans="10:17" x14ac:dyDescent="0.25">
      <c r="J53" s="1" t="s">
        <v>108</v>
      </c>
      <c r="K53" s="13">
        <v>1232492.2620000001</v>
      </c>
      <c r="L53" s="13">
        <v>696880.41</v>
      </c>
      <c r="M53" s="13">
        <v>522.68600000000004</v>
      </c>
      <c r="N53" s="13">
        <v>522.42700000000002</v>
      </c>
      <c r="O53" s="1" t="s">
        <v>114</v>
      </c>
      <c r="P53" s="13">
        <v>-0.25900000000000001</v>
      </c>
      <c r="Q53" s="13">
        <f t="shared" si="1"/>
        <v>0.25900000000000001</v>
      </c>
    </row>
    <row r="54" spans="10:17" x14ac:dyDescent="0.25">
      <c r="J54" s="1" t="s">
        <v>109</v>
      </c>
      <c r="K54" s="13">
        <v>1211379.4850000001</v>
      </c>
      <c r="L54" s="13">
        <v>708087.44499999995</v>
      </c>
      <c r="M54" s="13">
        <v>106.117</v>
      </c>
      <c r="N54" s="13">
        <v>106.178</v>
      </c>
      <c r="O54" s="1" t="s">
        <v>114</v>
      </c>
      <c r="P54" s="13">
        <v>6.0999999999999999E-2</v>
      </c>
      <c r="Q54" s="13">
        <f t="shared" si="1"/>
        <v>6.0999999999999999E-2</v>
      </c>
    </row>
    <row r="55" spans="10:17" x14ac:dyDescent="0.25">
      <c r="J55" s="1" t="s">
        <v>110</v>
      </c>
      <c r="K55" s="13">
        <v>1179146.5390000001</v>
      </c>
      <c r="L55" s="13">
        <v>701957.00899999996</v>
      </c>
      <c r="M55" s="13">
        <v>13.438000000000001</v>
      </c>
      <c r="N55" s="13">
        <v>13.364000000000001</v>
      </c>
      <c r="O55" s="1" t="s">
        <v>114</v>
      </c>
      <c r="P55" s="13">
        <v>-7.3999999999999996E-2</v>
      </c>
      <c r="Q55" s="13">
        <f t="shared" si="1"/>
        <v>7.3999999999999996E-2</v>
      </c>
    </row>
    <row r="56" spans="10:17" x14ac:dyDescent="0.25">
      <c r="J56" s="1" t="s">
        <v>111</v>
      </c>
      <c r="K56" s="13">
        <v>1129126.4580000001</v>
      </c>
      <c r="L56" s="13">
        <v>667753.38500000001</v>
      </c>
      <c r="M56" s="13">
        <v>266.44400000000002</v>
      </c>
      <c r="N56" s="13">
        <v>266.43299999999999</v>
      </c>
      <c r="O56" s="1" t="s">
        <v>114</v>
      </c>
      <c r="P56" s="13">
        <v>-1.0999999999999999E-2</v>
      </c>
      <c r="Q56" s="13">
        <f t="shared" si="1"/>
        <v>1.0999999999999999E-2</v>
      </c>
    </row>
    <row r="57" spans="10:17" x14ac:dyDescent="0.25">
      <c r="J57" s="1" t="s">
        <v>112</v>
      </c>
      <c r="K57" s="13">
        <v>1127046.925</v>
      </c>
      <c r="L57" s="13">
        <v>686868.98800000001</v>
      </c>
      <c r="M57" s="13">
        <v>232.053</v>
      </c>
      <c r="N57" s="13">
        <v>232.14</v>
      </c>
      <c r="O57" s="1" t="s">
        <v>114</v>
      </c>
      <c r="P57" s="13">
        <v>8.6999999999999994E-2</v>
      </c>
      <c r="Q57" s="13">
        <f t="shared" si="1"/>
        <v>8.6999999999999994E-2</v>
      </c>
    </row>
    <row r="58" spans="10:17" x14ac:dyDescent="0.25">
      <c r="J58" s="1" t="s">
        <v>113</v>
      </c>
      <c r="K58" s="13">
        <v>1149827.585</v>
      </c>
      <c r="L58" s="13">
        <v>695459.98</v>
      </c>
      <c r="M58" s="13">
        <v>312.34899999999999</v>
      </c>
      <c r="N58" s="13">
        <v>312.55099999999999</v>
      </c>
      <c r="O58" s="1" t="s">
        <v>114</v>
      </c>
      <c r="P58" s="13">
        <v>0.20200000000000001</v>
      </c>
      <c r="Q58" s="13">
        <f t="shared" si="1"/>
        <v>0.20200000000000001</v>
      </c>
    </row>
    <row r="59" spans="10:17" x14ac:dyDescent="0.25">
      <c r="J59" s="1" t="s">
        <v>115</v>
      </c>
      <c r="K59" s="13">
        <v>1093353.355</v>
      </c>
      <c r="L59" s="13">
        <v>675819.4</v>
      </c>
      <c r="M59" s="13">
        <v>245.988</v>
      </c>
      <c r="N59" s="13">
        <v>245.74199999999999</v>
      </c>
      <c r="O59" s="1" t="s">
        <v>160</v>
      </c>
      <c r="P59" s="13">
        <v>-0.246</v>
      </c>
      <c r="Q59" s="13">
        <f t="shared" si="1"/>
        <v>0.246</v>
      </c>
    </row>
    <row r="60" spans="10:17" x14ac:dyDescent="0.25">
      <c r="J60" s="1" t="s">
        <v>116</v>
      </c>
      <c r="K60" s="13">
        <v>1078893.3799999999</v>
      </c>
      <c r="L60" s="13">
        <v>709426.24100000004</v>
      </c>
      <c r="M60" s="13">
        <v>128.16499999999999</v>
      </c>
      <c r="N60" s="13">
        <v>128.11199999999999</v>
      </c>
      <c r="O60" s="1" t="s">
        <v>160</v>
      </c>
      <c r="P60" s="13">
        <v>-5.2999999999999999E-2</v>
      </c>
      <c r="Q60" s="13">
        <f t="shared" si="1"/>
        <v>5.2999999999999999E-2</v>
      </c>
    </row>
    <row r="61" spans="10:17" x14ac:dyDescent="0.25">
      <c r="J61" s="1" t="s">
        <v>117</v>
      </c>
      <c r="K61" s="13">
        <v>1116940.713</v>
      </c>
      <c r="L61" s="13">
        <v>748056.21799999999</v>
      </c>
      <c r="M61" s="13">
        <v>251.64400000000001</v>
      </c>
      <c r="N61" s="13">
        <v>251.73400000000001</v>
      </c>
      <c r="O61" s="1" t="s">
        <v>160</v>
      </c>
      <c r="P61" s="13">
        <v>0.09</v>
      </c>
      <c r="Q61" s="13">
        <f t="shared" si="1"/>
        <v>0.09</v>
      </c>
    </row>
    <row r="62" spans="10:17" x14ac:dyDescent="0.25">
      <c r="J62" s="1" t="s">
        <v>118</v>
      </c>
      <c r="K62" s="13">
        <v>1195213.152</v>
      </c>
      <c r="L62" s="13">
        <v>661016.67200000002</v>
      </c>
      <c r="M62" s="13">
        <v>493.49299999999999</v>
      </c>
      <c r="N62" s="13">
        <v>493.49900000000002</v>
      </c>
      <c r="O62" s="1" t="s">
        <v>160</v>
      </c>
      <c r="P62" s="13">
        <v>6.0000000000000001E-3</v>
      </c>
      <c r="Q62" s="13">
        <f t="shared" si="1"/>
        <v>6.0000000000000001E-3</v>
      </c>
    </row>
    <row r="63" spans="10:17" x14ac:dyDescent="0.25">
      <c r="J63" s="1" t="s">
        <v>119</v>
      </c>
      <c r="K63" s="13">
        <v>1122955.925</v>
      </c>
      <c r="L63" s="13">
        <v>732409.32700000005</v>
      </c>
      <c r="M63" s="13">
        <v>308.33300000000003</v>
      </c>
      <c r="N63" s="13">
        <v>308.38200000000001</v>
      </c>
      <c r="O63" s="1" t="s">
        <v>160</v>
      </c>
      <c r="P63" s="13">
        <v>4.9000000000000002E-2</v>
      </c>
      <c r="Q63" s="13">
        <f t="shared" si="1"/>
        <v>4.9000000000000002E-2</v>
      </c>
    </row>
    <row r="64" spans="10:17" x14ac:dyDescent="0.25">
      <c r="J64" s="1" t="s">
        <v>120</v>
      </c>
      <c r="K64" s="13">
        <v>1083363.8359999999</v>
      </c>
      <c r="L64" s="13">
        <v>739055.10699999996</v>
      </c>
      <c r="M64" s="13">
        <v>178.864</v>
      </c>
      <c r="N64" s="13">
        <v>178.63399999999999</v>
      </c>
      <c r="O64" s="1" t="s">
        <v>160</v>
      </c>
      <c r="P64" s="13">
        <v>-0.23</v>
      </c>
      <c r="Q64" s="13">
        <f t="shared" si="1"/>
        <v>0.23</v>
      </c>
    </row>
    <row r="65" spans="10:17" x14ac:dyDescent="0.25">
      <c r="J65" s="1" t="s">
        <v>121</v>
      </c>
      <c r="K65" s="13">
        <v>1108976.9620000001</v>
      </c>
      <c r="L65" s="13">
        <v>648821.70400000003</v>
      </c>
      <c r="M65" s="13">
        <v>253.54400000000001</v>
      </c>
      <c r="N65" s="13">
        <v>253.72</v>
      </c>
      <c r="O65" s="1" t="s">
        <v>160</v>
      </c>
      <c r="P65" s="13">
        <v>0.17599999999999999</v>
      </c>
      <c r="Q65" s="13">
        <f t="shared" si="1"/>
        <v>0.17599999999999999</v>
      </c>
    </row>
    <row r="66" spans="10:17" x14ac:dyDescent="0.25">
      <c r="J66" s="1" t="s">
        <v>122</v>
      </c>
      <c r="K66" s="13">
        <v>1091508.7590000001</v>
      </c>
      <c r="L66" s="13">
        <v>635861.60199999996</v>
      </c>
      <c r="M66" s="13">
        <v>26.141999999999999</v>
      </c>
      <c r="N66" s="13">
        <v>26.07</v>
      </c>
      <c r="O66" s="1" t="s">
        <v>160</v>
      </c>
      <c r="P66" s="13">
        <v>-7.1999999999999995E-2</v>
      </c>
      <c r="Q66" s="13">
        <f t="shared" si="1"/>
        <v>7.1999999999999995E-2</v>
      </c>
    </row>
    <row r="67" spans="10:17" x14ac:dyDescent="0.25">
      <c r="J67" s="1" t="s">
        <v>123</v>
      </c>
      <c r="K67" s="13">
        <v>1079607.3729999999</v>
      </c>
      <c r="L67" s="13">
        <v>692183.42500000005</v>
      </c>
      <c r="M67" s="13">
        <v>15.444000000000001</v>
      </c>
      <c r="N67" s="13">
        <v>15.377000000000001</v>
      </c>
      <c r="O67" s="1" t="s">
        <v>160</v>
      </c>
      <c r="P67" s="13">
        <v>-6.7000000000000004E-2</v>
      </c>
      <c r="Q67" s="13">
        <f t="shared" si="1"/>
        <v>6.7000000000000004E-2</v>
      </c>
    </row>
    <row r="68" spans="10:17" x14ac:dyDescent="0.25">
      <c r="J68" s="1" t="s">
        <v>124</v>
      </c>
      <c r="K68" s="13">
        <v>1091552.064</v>
      </c>
      <c r="L68" s="13">
        <v>751931.54500000004</v>
      </c>
      <c r="M68" s="13">
        <v>253.44399999999999</v>
      </c>
      <c r="N68" s="13">
        <v>253.19300000000001</v>
      </c>
      <c r="O68" s="1" t="s">
        <v>160</v>
      </c>
      <c r="P68" s="13">
        <v>-0.251</v>
      </c>
      <c r="Q68" s="13">
        <f t="shared" ref="Q68:Q103" si="2">ABS(P68)</f>
        <v>0.251</v>
      </c>
    </row>
    <row r="69" spans="10:17" x14ac:dyDescent="0.25">
      <c r="J69" s="1" t="s">
        <v>125</v>
      </c>
      <c r="K69" s="13">
        <v>1135402.8160000001</v>
      </c>
      <c r="L69" s="13">
        <v>707821.00899999996</v>
      </c>
      <c r="M69" s="13">
        <v>325.17200000000003</v>
      </c>
      <c r="N69" s="13">
        <v>325.29899999999998</v>
      </c>
      <c r="O69" s="1" t="s">
        <v>160</v>
      </c>
      <c r="P69" s="13">
        <v>0.127</v>
      </c>
      <c r="Q69" s="13">
        <f t="shared" si="2"/>
        <v>0.127</v>
      </c>
    </row>
    <row r="70" spans="10:17" x14ac:dyDescent="0.25">
      <c r="J70" s="1" t="s">
        <v>126</v>
      </c>
      <c r="K70" s="13">
        <v>1152209.1769999999</v>
      </c>
      <c r="L70" s="13">
        <v>675702.05799999996</v>
      </c>
      <c r="M70" s="13">
        <v>293.30599999999998</v>
      </c>
      <c r="N70" s="13">
        <v>293.18099999999998</v>
      </c>
      <c r="O70" s="1" t="s">
        <v>160</v>
      </c>
      <c r="P70" s="13">
        <v>-0.125</v>
      </c>
      <c r="Q70" s="13">
        <f t="shared" si="2"/>
        <v>0.125</v>
      </c>
    </row>
    <row r="71" spans="10:17" x14ac:dyDescent="0.25">
      <c r="J71" s="1" t="s">
        <v>127</v>
      </c>
      <c r="K71" s="13">
        <v>1216230.1740000001</v>
      </c>
      <c r="L71" s="13">
        <v>693596.81099999999</v>
      </c>
      <c r="M71" s="13">
        <v>667.15</v>
      </c>
      <c r="N71" s="13">
        <v>666.97699999999998</v>
      </c>
      <c r="O71" s="1" t="s">
        <v>160</v>
      </c>
      <c r="P71" s="13">
        <v>-0.17299999999999999</v>
      </c>
      <c r="Q71" s="13">
        <f t="shared" si="2"/>
        <v>0.17299999999999999</v>
      </c>
    </row>
    <row r="72" spans="10:17" x14ac:dyDescent="0.25">
      <c r="J72" s="1" t="s">
        <v>128</v>
      </c>
      <c r="K72" s="13">
        <v>1255620.615</v>
      </c>
      <c r="L72" s="13">
        <v>649376.83100000001</v>
      </c>
      <c r="M72" s="13">
        <v>816.05</v>
      </c>
      <c r="N72" s="13">
        <v>815.96500000000003</v>
      </c>
      <c r="O72" s="1" t="s">
        <v>160</v>
      </c>
      <c r="P72" s="13">
        <v>-8.5000000000000006E-2</v>
      </c>
      <c r="Q72" s="13">
        <f t="shared" si="2"/>
        <v>8.5000000000000006E-2</v>
      </c>
    </row>
    <row r="73" spans="10:17" x14ac:dyDescent="0.25">
      <c r="J73" s="1" t="s">
        <v>129</v>
      </c>
      <c r="K73" s="13">
        <v>1260039.551</v>
      </c>
      <c r="L73" s="13">
        <v>670945.31299999997</v>
      </c>
      <c r="M73" s="13">
        <v>723.54200000000003</v>
      </c>
      <c r="N73" s="13">
        <v>723.34299999999996</v>
      </c>
      <c r="O73" s="1" t="s">
        <v>160</v>
      </c>
      <c r="P73" s="13">
        <v>-0.19900000000000001</v>
      </c>
      <c r="Q73" s="13">
        <f t="shared" si="2"/>
        <v>0.19900000000000001</v>
      </c>
    </row>
    <row r="74" spans="10:17" x14ac:dyDescent="0.25">
      <c r="J74" s="1" t="s">
        <v>130</v>
      </c>
      <c r="K74" s="13">
        <v>1178594.2180000001</v>
      </c>
      <c r="L74" s="13">
        <v>648070.18799999997</v>
      </c>
      <c r="M74" s="13">
        <v>410.05200000000002</v>
      </c>
      <c r="N74" s="13">
        <v>410.303</v>
      </c>
      <c r="O74" s="1" t="s">
        <v>160</v>
      </c>
      <c r="P74" s="13">
        <v>0.251</v>
      </c>
      <c r="Q74" s="13">
        <f t="shared" si="2"/>
        <v>0.251</v>
      </c>
    </row>
    <row r="75" spans="10:17" x14ac:dyDescent="0.25">
      <c r="J75" s="1" t="s">
        <v>131</v>
      </c>
      <c r="K75" s="13">
        <v>1171587.933</v>
      </c>
      <c r="L75" s="13">
        <v>693492.40300000005</v>
      </c>
      <c r="M75" s="13">
        <v>223.74299999999999</v>
      </c>
      <c r="N75" s="13">
        <v>223.83600000000001</v>
      </c>
      <c r="O75" s="1" t="s">
        <v>160</v>
      </c>
      <c r="P75" s="13">
        <v>9.2999999999999999E-2</v>
      </c>
      <c r="Q75" s="13">
        <f t="shared" si="2"/>
        <v>9.2999999999999999E-2</v>
      </c>
    </row>
    <row r="76" spans="10:17" x14ac:dyDescent="0.25">
      <c r="J76" s="1" t="s">
        <v>132</v>
      </c>
      <c r="K76" s="13">
        <v>1176629.997</v>
      </c>
      <c r="L76" s="13">
        <v>594207.93400000001</v>
      </c>
      <c r="M76" s="13">
        <v>564.98299999999995</v>
      </c>
      <c r="N76" s="13">
        <v>564.99</v>
      </c>
      <c r="O76" s="1" t="s">
        <v>160</v>
      </c>
      <c r="P76" s="13">
        <v>7.0000000000000001E-3</v>
      </c>
      <c r="Q76" s="13">
        <f t="shared" si="2"/>
        <v>7.0000000000000001E-3</v>
      </c>
    </row>
    <row r="77" spans="10:17" x14ac:dyDescent="0.25">
      <c r="J77" s="1" t="s">
        <v>133</v>
      </c>
      <c r="K77" s="13">
        <v>1191781.577</v>
      </c>
      <c r="L77" s="13">
        <v>632934.11300000001</v>
      </c>
      <c r="M77" s="13">
        <v>573.726</v>
      </c>
      <c r="N77" s="13">
        <v>573.64499999999998</v>
      </c>
      <c r="O77" s="1" t="s">
        <v>160</v>
      </c>
      <c r="P77" s="13">
        <v>-8.1000000000000003E-2</v>
      </c>
      <c r="Q77" s="13">
        <f t="shared" si="2"/>
        <v>8.1000000000000003E-2</v>
      </c>
    </row>
    <row r="78" spans="10:17" x14ac:dyDescent="0.25">
      <c r="J78" s="1" t="s">
        <v>134</v>
      </c>
      <c r="K78" s="13">
        <v>1228900.1950000001</v>
      </c>
      <c r="L78" s="13">
        <v>672474.17799999996</v>
      </c>
      <c r="M78" s="13">
        <v>644.38800000000003</v>
      </c>
      <c r="N78" s="13">
        <v>644.15499999999997</v>
      </c>
      <c r="O78" s="1" t="s">
        <v>160</v>
      </c>
      <c r="P78" s="13">
        <v>-0.23300000000000001</v>
      </c>
      <c r="Q78" s="13">
        <f t="shared" si="2"/>
        <v>0.23300000000000001</v>
      </c>
    </row>
    <row r="79" spans="10:17" x14ac:dyDescent="0.25">
      <c r="J79" s="1" t="s">
        <v>135</v>
      </c>
      <c r="K79" s="13">
        <v>1198718.7890000001</v>
      </c>
      <c r="L79" s="13">
        <v>565921.43200000003</v>
      </c>
      <c r="M79" s="13">
        <v>813.05200000000002</v>
      </c>
      <c r="N79" s="13">
        <v>813.12800000000004</v>
      </c>
      <c r="O79" s="1" t="s">
        <v>160</v>
      </c>
      <c r="P79" s="13">
        <v>7.5999999999999998E-2</v>
      </c>
      <c r="Q79" s="13">
        <f t="shared" si="2"/>
        <v>7.5999999999999998E-2</v>
      </c>
    </row>
    <row r="80" spans="10:17" x14ac:dyDescent="0.25">
      <c r="J80" s="1" t="s">
        <v>136</v>
      </c>
      <c r="K80" s="13">
        <v>1215792.2450000001</v>
      </c>
      <c r="L80" s="13">
        <v>526411.55500000005</v>
      </c>
      <c r="M80" s="13">
        <v>1211.72</v>
      </c>
      <c r="N80" s="13">
        <v>1211.722</v>
      </c>
      <c r="O80" s="1" t="s">
        <v>160</v>
      </c>
      <c r="P80" s="13">
        <v>2E-3</v>
      </c>
      <c r="Q80" s="13">
        <f t="shared" si="2"/>
        <v>2E-3</v>
      </c>
    </row>
    <row r="81" spans="10:17" x14ac:dyDescent="0.25">
      <c r="J81" s="1" t="s">
        <v>137</v>
      </c>
      <c r="K81" s="13">
        <v>1191552.6100000001</v>
      </c>
      <c r="L81" s="13">
        <v>540301.88199999998</v>
      </c>
      <c r="M81" s="13">
        <v>1254.8920000000001</v>
      </c>
      <c r="N81" s="13">
        <v>1254.95</v>
      </c>
      <c r="O81" s="1" t="s">
        <v>160</v>
      </c>
      <c r="P81" s="13">
        <v>5.8000000000000003E-2</v>
      </c>
      <c r="Q81" s="13">
        <f t="shared" si="2"/>
        <v>5.8000000000000003E-2</v>
      </c>
    </row>
    <row r="82" spans="10:17" x14ac:dyDescent="0.25">
      <c r="J82" s="1" t="s">
        <v>138</v>
      </c>
      <c r="K82" s="13">
        <v>1179401.9620000001</v>
      </c>
      <c r="L82" s="13">
        <v>568881.70200000005</v>
      </c>
      <c r="M82" s="13">
        <v>685.47199999999998</v>
      </c>
      <c r="N82" s="13">
        <v>685.21299999999997</v>
      </c>
      <c r="O82" s="1" t="s">
        <v>160</v>
      </c>
      <c r="P82" s="13">
        <v>-0.25900000000000001</v>
      </c>
      <c r="Q82" s="13">
        <f t="shared" si="2"/>
        <v>0.25900000000000001</v>
      </c>
    </row>
    <row r="83" spans="10:17" x14ac:dyDescent="0.25">
      <c r="J83" s="1" t="s">
        <v>139</v>
      </c>
      <c r="K83" s="13">
        <v>1144812.8570000001</v>
      </c>
      <c r="L83" s="13">
        <v>591850.25100000005</v>
      </c>
      <c r="M83" s="13">
        <v>471.37299999999999</v>
      </c>
      <c r="N83" s="13">
        <v>471.37700000000001</v>
      </c>
      <c r="O83" s="1" t="s">
        <v>160</v>
      </c>
      <c r="P83" s="13">
        <v>4.0000000000000001E-3</v>
      </c>
      <c r="Q83" s="13">
        <f t="shared" si="2"/>
        <v>4.0000000000000001E-3</v>
      </c>
    </row>
    <row r="84" spans="10:17" x14ac:dyDescent="0.25">
      <c r="J84" s="1" t="s">
        <v>140</v>
      </c>
      <c r="K84" s="13">
        <v>1130917.297</v>
      </c>
      <c r="L84" s="13">
        <v>616580.49199999997</v>
      </c>
      <c r="M84" s="13">
        <v>317.72699999999998</v>
      </c>
      <c r="N84" s="13">
        <v>317.779</v>
      </c>
      <c r="O84" s="1" t="s">
        <v>160</v>
      </c>
      <c r="P84" s="13">
        <v>5.1999999999999998E-2</v>
      </c>
      <c r="Q84" s="13">
        <f t="shared" si="2"/>
        <v>5.1999999999999998E-2</v>
      </c>
    </row>
    <row r="85" spans="10:17" x14ac:dyDescent="0.25">
      <c r="J85" s="1" t="s">
        <v>141</v>
      </c>
      <c r="K85" s="13">
        <v>1166745.4979999999</v>
      </c>
      <c r="L85" s="13">
        <v>634028.82900000003</v>
      </c>
      <c r="M85" s="13">
        <v>432.40600000000001</v>
      </c>
      <c r="N85" s="13">
        <v>432.512</v>
      </c>
      <c r="O85" s="1" t="s">
        <v>160</v>
      </c>
      <c r="P85" s="13">
        <v>0.106</v>
      </c>
      <c r="Q85" s="13">
        <f t="shared" si="2"/>
        <v>0.106</v>
      </c>
    </row>
    <row r="86" spans="10:17" x14ac:dyDescent="0.25">
      <c r="J86" s="1" t="s">
        <v>142</v>
      </c>
      <c r="K86" s="13">
        <v>1158504.2339999999</v>
      </c>
      <c r="L86" s="13">
        <v>652082.39500000002</v>
      </c>
      <c r="M86" s="13">
        <v>373.26</v>
      </c>
      <c r="N86" s="13">
        <v>373.26299999999998</v>
      </c>
      <c r="O86" s="1" t="s">
        <v>160</v>
      </c>
      <c r="P86" s="13">
        <v>3.0000000000000001E-3</v>
      </c>
      <c r="Q86" s="13">
        <f t="shared" si="2"/>
        <v>3.0000000000000001E-3</v>
      </c>
    </row>
    <row r="87" spans="10:17" x14ac:dyDescent="0.25">
      <c r="J87" s="1" t="s">
        <v>143</v>
      </c>
      <c r="K87" s="13">
        <v>1178677.5619999999</v>
      </c>
      <c r="L87" s="13">
        <v>669683.41399999999</v>
      </c>
      <c r="M87" s="13">
        <v>470.06700000000001</v>
      </c>
      <c r="N87" s="13">
        <v>470.262</v>
      </c>
      <c r="O87" s="1" t="s">
        <v>160</v>
      </c>
      <c r="P87" s="13">
        <v>0.19500000000000001</v>
      </c>
      <c r="Q87" s="13">
        <f t="shared" si="2"/>
        <v>0.19500000000000001</v>
      </c>
    </row>
    <row r="88" spans="10:17" x14ac:dyDescent="0.25">
      <c r="J88" s="1" t="s">
        <v>144</v>
      </c>
      <c r="K88" s="13">
        <v>1194669.304</v>
      </c>
      <c r="L88" s="13">
        <v>701112.12800000003</v>
      </c>
      <c r="M88" s="13">
        <v>370.23099999999999</v>
      </c>
      <c r="N88" s="13">
        <v>369.62099999999998</v>
      </c>
      <c r="O88" s="1" t="s">
        <v>160</v>
      </c>
      <c r="P88" s="13">
        <v>-0.61</v>
      </c>
      <c r="Q88" s="13">
        <f t="shared" si="2"/>
        <v>0.61</v>
      </c>
    </row>
    <row r="89" spans="10:17" x14ac:dyDescent="0.25">
      <c r="J89" s="1" t="s">
        <v>145</v>
      </c>
      <c r="K89" s="13">
        <v>1207272.0449999999</v>
      </c>
      <c r="L89" s="13">
        <v>606904.33299999998</v>
      </c>
      <c r="M89" s="13">
        <v>728.38</v>
      </c>
      <c r="N89" s="13">
        <v>728.23800000000006</v>
      </c>
      <c r="O89" s="1" t="s">
        <v>160</v>
      </c>
      <c r="P89" s="13">
        <v>-0.14199999999999999</v>
      </c>
      <c r="Q89" s="13">
        <f t="shared" si="2"/>
        <v>0.14199999999999999</v>
      </c>
    </row>
    <row r="90" spans="10:17" x14ac:dyDescent="0.25">
      <c r="J90" s="1" t="s">
        <v>146</v>
      </c>
      <c r="K90" s="13">
        <v>1216145.648</v>
      </c>
      <c r="L90" s="13">
        <v>647714.49</v>
      </c>
      <c r="M90" s="13">
        <v>196.84</v>
      </c>
      <c r="N90" s="13">
        <v>196.90799999999999</v>
      </c>
      <c r="O90" s="1" t="s">
        <v>160</v>
      </c>
      <c r="P90" s="13">
        <v>6.8000000000000005E-2</v>
      </c>
      <c r="Q90" s="13">
        <f t="shared" si="2"/>
        <v>6.8000000000000005E-2</v>
      </c>
    </row>
    <row r="91" spans="10:17" x14ac:dyDescent="0.25">
      <c r="J91" s="1" t="s">
        <v>147</v>
      </c>
      <c r="K91" s="13">
        <v>1174093.1599999999</v>
      </c>
      <c r="L91" s="13">
        <v>618649.20499999996</v>
      </c>
      <c r="M91" s="13">
        <v>451.93299999999999</v>
      </c>
      <c r="N91" s="13">
        <v>451.755</v>
      </c>
      <c r="O91" s="1" t="s">
        <v>160</v>
      </c>
      <c r="P91" s="13">
        <v>-0.17799999999999999</v>
      </c>
      <c r="Q91" s="13">
        <f t="shared" si="2"/>
        <v>0.17799999999999999</v>
      </c>
    </row>
    <row r="92" spans="10:17" x14ac:dyDescent="0.25">
      <c r="J92" s="1" t="s">
        <v>148</v>
      </c>
      <c r="K92" s="13">
        <v>1161238.4099999999</v>
      </c>
      <c r="L92" s="13">
        <v>722233.10600000003</v>
      </c>
      <c r="M92" s="13">
        <v>193.62200000000001</v>
      </c>
      <c r="N92" s="13">
        <v>193.744</v>
      </c>
      <c r="O92" s="1" t="s">
        <v>160</v>
      </c>
      <c r="P92" s="13">
        <v>0.122</v>
      </c>
      <c r="Q92" s="13">
        <f t="shared" si="2"/>
        <v>0.122</v>
      </c>
    </row>
    <row r="93" spans="10:17" x14ac:dyDescent="0.25">
      <c r="J93" s="1" t="s">
        <v>149</v>
      </c>
      <c r="K93" s="13">
        <v>1157907.6310000001</v>
      </c>
      <c r="L93" s="13">
        <v>709387.57499999995</v>
      </c>
      <c r="M93" s="13">
        <v>187.47</v>
      </c>
      <c r="N93" s="13">
        <v>187.47800000000001</v>
      </c>
      <c r="O93" s="1" t="s">
        <v>160</v>
      </c>
      <c r="P93" s="13">
        <v>8.0000000000000002E-3</v>
      </c>
      <c r="Q93" s="13">
        <f t="shared" si="2"/>
        <v>8.0000000000000002E-3</v>
      </c>
    </row>
    <row r="94" spans="10:17" x14ac:dyDescent="0.25">
      <c r="J94" s="1" t="s">
        <v>150</v>
      </c>
      <c r="K94" s="13">
        <v>1134796.9620000001</v>
      </c>
      <c r="L94" s="13">
        <v>696043.87600000005</v>
      </c>
      <c r="M94" s="13">
        <v>395.584</v>
      </c>
      <c r="N94" s="13">
        <v>395.52699999999999</v>
      </c>
      <c r="O94" s="1" t="s">
        <v>160</v>
      </c>
      <c r="P94" s="13">
        <v>-5.7000000000000002E-2</v>
      </c>
      <c r="Q94" s="13">
        <f t="shared" si="2"/>
        <v>5.7000000000000002E-2</v>
      </c>
    </row>
    <row r="95" spans="10:17" x14ac:dyDescent="0.25">
      <c r="J95" s="1" t="s">
        <v>151</v>
      </c>
      <c r="K95" s="13">
        <v>1141096.801</v>
      </c>
      <c r="L95" s="13">
        <v>675669.54099999997</v>
      </c>
      <c r="M95" s="13">
        <v>255.59</v>
      </c>
      <c r="N95" s="13">
        <v>255.62899999999999</v>
      </c>
      <c r="O95" s="1" t="s">
        <v>160</v>
      </c>
      <c r="P95" s="13">
        <v>3.9E-2</v>
      </c>
      <c r="Q95" s="13">
        <f t="shared" si="2"/>
        <v>3.9E-2</v>
      </c>
    </row>
    <row r="96" spans="10:17" x14ac:dyDescent="0.25">
      <c r="J96" s="1" t="s">
        <v>152</v>
      </c>
      <c r="K96" s="13">
        <v>1160065.0830000001</v>
      </c>
      <c r="L96" s="13">
        <v>681925.54700000002</v>
      </c>
      <c r="M96" s="13">
        <v>399.74</v>
      </c>
      <c r="N96" s="13">
        <v>399.755</v>
      </c>
      <c r="O96" s="1" t="s">
        <v>160</v>
      </c>
      <c r="P96" s="13">
        <v>1.4999999999999999E-2</v>
      </c>
      <c r="Q96" s="13">
        <f t="shared" si="2"/>
        <v>1.4999999999999999E-2</v>
      </c>
    </row>
    <row r="97" spans="10:17" x14ac:dyDescent="0.25">
      <c r="J97" s="1" t="s">
        <v>153</v>
      </c>
      <c r="K97" s="13">
        <v>1124355.487</v>
      </c>
      <c r="L97" s="13">
        <v>723460.13899999997</v>
      </c>
      <c r="M97" s="13">
        <v>255.34899999999999</v>
      </c>
      <c r="N97" s="13">
        <v>255.387</v>
      </c>
      <c r="O97" s="1" t="s">
        <v>160</v>
      </c>
      <c r="P97" s="13">
        <v>3.7999999999999999E-2</v>
      </c>
      <c r="Q97" s="13">
        <f t="shared" si="2"/>
        <v>3.7999999999999999E-2</v>
      </c>
    </row>
    <row r="98" spans="10:17" x14ac:dyDescent="0.25">
      <c r="J98" s="1" t="s">
        <v>154</v>
      </c>
      <c r="K98" s="13">
        <v>1106624.3119999999</v>
      </c>
      <c r="L98" s="13">
        <v>735634.46400000004</v>
      </c>
      <c r="M98" s="13">
        <v>27.254000000000001</v>
      </c>
      <c r="N98" s="13">
        <v>27.306999999999999</v>
      </c>
      <c r="O98" s="1" t="s">
        <v>160</v>
      </c>
      <c r="P98" s="13">
        <v>5.2999999999999999E-2</v>
      </c>
      <c r="Q98" s="13">
        <f t="shared" si="2"/>
        <v>5.2999999999999999E-2</v>
      </c>
    </row>
    <row r="99" spans="10:17" x14ac:dyDescent="0.25">
      <c r="J99" s="1" t="s">
        <v>155</v>
      </c>
      <c r="K99" s="13">
        <v>1126238.2</v>
      </c>
      <c r="L99" s="13">
        <v>590773.946</v>
      </c>
      <c r="M99" s="13">
        <v>302.86399999999998</v>
      </c>
      <c r="N99" s="13">
        <v>303.125</v>
      </c>
      <c r="O99" s="1" t="s">
        <v>160</v>
      </c>
      <c r="P99" s="13">
        <v>0.26100000000000001</v>
      </c>
      <c r="Q99" s="13">
        <f t="shared" si="2"/>
        <v>0.26100000000000001</v>
      </c>
    </row>
    <row r="100" spans="10:17" x14ac:dyDescent="0.25">
      <c r="J100" s="1" t="s">
        <v>156</v>
      </c>
      <c r="K100" s="13">
        <v>1120146.3899999999</v>
      </c>
      <c r="L100" s="13">
        <v>676680.04</v>
      </c>
      <c r="M100" s="13">
        <v>222.328</v>
      </c>
      <c r="N100" s="13">
        <v>222.40899999999999</v>
      </c>
      <c r="O100" s="1" t="s">
        <v>160</v>
      </c>
      <c r="P100" s="13">
        <v>8.1000000000000003E-2</v>
      </c>
      <c r="Q100" s="13">
        <f t="shared" si="2"/>
        <v>8.1000000000000003E-2</v>
      </c>
    </row>
    <row r="101" spans="10:17" x14ac:dyDescent="0.25">
      <c r="J101" s="1" t="s">
        <v>157</v>
      </c>
      <c r="K101" s="13">
        <v>1239557.5279999999</v>
      </c>
      <c r="L101" s="13">
        <v>700899.33200000005</v>
      </c>
      <c r="M101" s="13">
        <v>523.26400000000001</v>
      </c>
      <c r="N101" s="13">
        <v>523.35699999999997</v>
      </c>
      <c r="O101" s="1" t="s">
        <v>160</v>
      </c>
      <c r="P101" s="13">
        <v>9.2999999999999999E-2</v>
      </c>
      <c r="Q101" s="13">
        <f t="shared" si="2"/>
        <v>9.2999999999999999E-2</v>
      </c>
    </row>
    <row r="102" spans="10:17" x14ac:dyDescent="0.25">
      <c r="J102" s="1" t="s">
        <v>158</v>
      </c>
      <c r="K102" s="13">
        <v>1198803.977</v>
      </c>
      <c r="L102" s="13">
        <v>683465.11899999995</v>
      </c>
      <c r="M102" s="13">
        <v>40.825000000000003</v>
      </c>
      <c r="N102" s="13">
        <v>41.018999999999998</v>
      </c>
      <c r="O102" s="1" t="s">
        <v>160</v>
      </c>
      <c r="P102" s="13">
        <v>0.19400000000000001</v>
      </c>
      <c r="Q102" s="13">
        <f t="shared" si="2"/>
        <v>0.19400000000000001</v>
      </c>
    </row>
    <row r="103" spans="10:17" x14ac:dyDescent="0.25">
      <c r="J103" s="1" t="s">
        <v>159</v>
      </c>
      <c r="K103" s="13">
        <v>1140830.9450000001</v>
      </c>
      <c r="L103" s="13">
        <v>722841.95799999998</v>
      </c>
      <c r="M103" s="13">
        <v>139.905</v>
      </c>
      <c r="N103" s="13">
        <v>140.041</v>
      </c>
      <c r="O103" s="1" t="s">
        <v>160</v>
      </c>
      <c r="P103" s="13">
        <v>0.13600000000000001</v>
      </c>
      <c r="Q103" s="13">
        <f t="shared" si="2"/>
        <v>0.13600000000000001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activeCell="A3" sqref="A3"/>
    </sheetView>
  </sheetViews>
  <sheetFormatPr defaultRowHeight="15" x14ac:dyDescent="0.25"/>
  <cols>
    <col min="1" max="1" width="12.85546875" style="30" bestFit="1" customWidth="1"/>
    <col min="2" max="2" width="12.5703125" style="13" bestFit="1" customWidth="1"/>
    <col min="3" max="3" width="13.85546875" style="13" bestFit="1" customWidth="1"/>
    <col min="4" max="4" width="13.42578125" style="13" bestFit="1" customWidth="1"/>
    <col min="5" max="5" width="12.28515625" style="13" bestFit="1" customWidth="1"/>
    <col min="6" max="6" width="16.42578125" style="1" bestFit="1" customWidth="1"/>
    <col min="7" max="7" width="11.85546875" style="13" bestFit="1" customWidth="1"/>
    <col min="8" max="8" width="2.7109375" style="1" customWidth="1"/>
    <col min="9" max="9" width="12.85546875" style="30" bestFit="1" customWidth="1"/>
    <col min="10" max="10" width="12.5703125" style="13" bestFit="1" customWidth="1"/>
    <col min="11" max="11" width="13.85546875" style="13" bestFit="1" customWidth="1"/>
    <col min="12" max="12" width="13.42578125" style="13" bestFit="1" customWidth="1"/>
    <col min="13" max="13" width="12.28515625" style="13" bestFit="1" customWidth="1"/>
    <col min="14" max="14" width="16.42578125" style="1" bestFit="1" customWidth="1"/>
    <col min="15" max="15" width="11.85546875" style="13" bestFit="1" customWidth="1"/>
    <col min="16" max="16" width="2.7109375" style="1" customWidth="1"/>
    <col min="17" max="17" width="12.85546875" style="30" bestFit="1" customWidth="1"/>
    <col min="18" max="18" width="12.5703125" style="13" bestFit="1" customWidth="1"/>
    <col min="19" max="19" width="13.85546875" style="13" bestFit="1" customWidth="1"/>
    <col min="20" max="20" width="13.42578125" style="13" bestFit="1" customWidth="1"/>
    <col min="21" max="21" width="12" style="13" bestFit="1" customWidth="1"/>
    <col min="22" max="22" width="16.42578125" style="1" bestFit="1" customWidth="1"/>
    <col min="23" max="23" width="11.85546875" style="13" bestFit="1" customWidth="1"/>
    <col min="24" max="16384" width="9.140625" style="1"/>
  </cols>
  <sheetData>
    <row r="1" spans="1:23" x14ac:dyDescent="0.25">
      <c r="A1" s="38" t="s">
        <v>9</v>
      </c>
      <c r="B1" s="38"/>
      <c r="C1" s="38"/>
      <c r="D1" s="38"/>
      <c r="E1" s="38"/>
      <c r="F1" s="38"/>
      <c r="G1" s="38"/>
      <c r="H1" s="14"/>
      <c r="I1" s="38" t="s">
        <v>10</v>
      </c>
      <c r="J1" s="38"/>
      <c r="K1" s="38"/>
      <c r="L1" s="38"/>
      <c r="M1" s="38"/>
      <c r="N1" s="38"/>
      <c r="O1" s="38"/>
      <c r="P1" s="14"/>
      <c r="Q1" s="38" t="s">
        <v>11</v>
      </c>
      <c r="R1" s="38"/>
      <c r="S1" s="38"/>
      <c r="T1" s="38"/>
      <c r="U1" s="38"/>
      <c r="V1" s="38"/>
      <c r="W1" s="38"/>
    </row>
    <row r="2" spans="1:23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4"/>
      <c r="I2" s="15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7" t="s">
        <v>6</v>
      </c>
      <c r="P2" s="14"/>
      <c r="Q2" s="15" t="s">
        <v>0</v>
      </c>
      <c r="R2" s="16" t="s">
        <v>1</v>
      </c>
      <c r="S2" s="16" t="s">
        <v>2</v>
      </c>
      <c r="T2" s="16" t="s">
        <v>3</v>
      </c>
      <c r="U2" s="16" t="s">
        <v>12</v>
      </c>
      <c r="V2" s="16" t="s">
        <v>5</v>
      </c>
      <c r="W2" s="17" t="s">
        <v>6</v>
      </c>
    </row>
    <row r="3" spans="1:23" x14ac:dyDescent="0.25">
      <c r="A3" s="6" t="s">
        <v>58</v>
      </c>
      <c r="B3" s="18">
        <v>1195430.8370000001</v>
      </c>
      <c r="C3" s="18">
        <v>661000.17299999995</v>
      </c>
      <c r="D3" s="18">
        <v>495.29399999999998</v>
      </c>
      <c r="E3" s="18">
        <v>495.27800000000002</v>
      </c>
      <c r="F3" s="19" t="s">
        <v>114</v>
      </c>
      <c r="G3" s="20">
        <v>-1.6E-2</v>
      </c>
      <c r="H3" s="14"/>
      <c r="I3" s="6" t="s">
        <v>58</v>
      </c>
      <c r="J3" s="20">
        <v>1195430.8370000001</v>
      </c>
      <c r="K3" s="20">
        <v>661000.17299999995</v>
      </c>
      <c r="L3" s="20">
        <v>495.29399999999998</v>
      </c>
      <c r="M3" s="20">
        <v>495.25799999999998</v>
      </c>
      <c r="N3" s="9" t="s">
        <v>114</v>
      </c>
      <c r="O3" s="21">
        <v>-3.5999999999999997E-2</v>
      </c>
      <c r="P3" s="14"/>
      <c r="Q3" s="6" t="s">
        <v>58</v>
      </c>
      <c r="R3" s="20">
        <v>1195430.8370000001</v>
      </c>
      <c r="S3" s="20">
        <v>661000.17299999995</v>
      </c>
      <c r="T3" s="20">
        <v>495.29399999999998</v>
      </c>
      <c r="U3" s="20">
        <v>495.262</v>
      </c>
      <c r="V3" s="9" t="s">
        <v>114</v>
      </c>
      <c r="W3" s="21">
        <f>Table212[[#This Row],[DEMZ]]-Table212[[#This Row],[KnownZ]]</f>
        <v>-3.1999999999982265E-2</v>
      </c>
    </row>
    <row r="4" spans="1:23" x14ac:dyDescent="0.25">
      <c r="A4" s="6" t="s">
        <v>59</v>
      </c>
      <c r="B4" s="18">
        <v>1123207.8060000001</v>
      </c>
      <c r="C4" s="18">
        <v>732276.103</v>
      </c>
      <c r="D4" s="18">
        <v>308.95499999999998</v>
      </c>
      <c r="E4" s="18">
        <v>308.98500000000001</v>
      </c>
      <c r="F4" s="19" t="s">
        <v>114</v>
      </c>
      <c r="G4" s="20">
        <v>0.03</v>
      </c>
      <c r="H4" s="14"/>
      <c r="I4" s="6" t="s">
        <v>59</v>
      </c>
      <c r="J4" s="20">
        <v>1123207.8060000001</v>
      </c>
      <c r="K4" s="20">
        <v>732276.103</v>
      </c>
      <c r="L4" s="20">
        <v>308.95499999999998</v>
      </c>
      <c r="M4" s="20">
        <v>308.90100000000001</v>
      </c>
      <c r="N4" s="9" t="s">
        <v>114</v>
      </c>
      <c r="O4" s="21">
        <v>-5.3999999999999999E-2</v>
      </c>
      <c r="P4" s="14"/>
      <c r="Q4" s="6" t="s">
        <v>59</v>
      </c>
      <c r="R4" s="20">
        <v>1123207.8060000001</v>
      </c>
      <c r="S4" s="20">
        <v>732276.103</v>
      </c>
      <c r="T4" s="20">
        <v>308.95499999999998</v>
      </c>
      <c r="U4" s="20">
        <v>308.93400000000003</v>
      </c>
      <c r="V4" s="9" t="s">
        <v>114</v>
      </c>
      <c r="W4" s="21">
        <f>Table212[[#This Row],[DEMZ]]-Table212[[#This Row],[KnownZ]]</f>
        <v>-2.0999999999958163E-2</v>
      </c>
    </row>
    <row r="5" spans="1:23" x14ac:dyDescent="0.25">
      <c r="A5" s="6" t="s">
        <v>60</v>
      </c>
      <c r="B5" s="18">
        <v>1083425.5970000001</v>
      </c>
      <c r="C5" s="18">
        <v>739220.45700000005</v>
      </c>
      <c r="D5" s="18">
        <v>181.273</v>
      </c>
      <c r="E5" s="18">
        <v>181.15799999999999</v>
      </c>
      <c r="F5" s="19" t="s">
        <v>114</v>
      </c>
      <c r="G5" s="20">
        <v>-0.115</v>
      </c>
      <c r="H5" s="14"/>
      <c r="I5" s="6" t="s">
        <v>60</v>
      </c>
      <c r="J5" s="20">
        <v>1083425.5970000001</v>
      </c>
      <c r="K5" s="20">
        <v>739220.45700000005</v>
      </c>
      <c r="L5" s="20">
        <v>181.273</v>
      </c>
      <c r="M5" s="20">
        <v>181.02699999999999</v>
      </c>
      <c r="N5" s="9" t="s">
        <v>114</v>
      </c>
      <c r="O5" s="21">
        <v>-0.246</v>
      </c>
      <c r="P5" s="14"/>
      <c r="Q5" s="6" t="s">
        <v>60</v>
      </c>
      <c r="R5" s="20">
        <v>1083425.5970000001</v>
      </c>
      <c r="S5" s="20">
        <v>739220.45700000005</v>
      </c>
      <c r="T5" s="20">
        <v>181.273</v>
      </c>
      <c r="U5" s="20">
        <v>181.02600000000001</v>
      </c>
      <c r="V5" s="9" t="s">
        <v>114</v>
      </c>
      <c r="W5" s="21">
        <f>Table212[[#This Row],[DEMZ]]-Table212[[#This Row],[KnownZ]]</f>
        <v>-0.24699999999998568</v>
      </c>
    </row>
    <row r="6" spans="1:23" x14ac:dyDescent="0.25">
      <c r="A6" s="6" t="s">
        <v>61</v>
      </c>
      <c r="B6" s="18">
        <v>1078774.942</v>
      </c>
      <c r="C6" s="18">
        <v>709362.35199999996</v>
      </c>
      <c r="D6" s="18">
        <v>129.244</v>
      </c>
      <c r="E6" s="18">
        <v>129.136</v>
      </c>
      <c r="F6" s="19" t="s">
        <v>114</v>
      </c>
      <c r="G6" s="20">
        <v>-0.108</v>
      </c>
      <c r="H6" s="14"/>
      <c r="I6" s="6" t="s">
        <v>61</v>
      </c>
      <c r="J6" s="20">
        <v>1078774.942</v>
      </c>
      <c r="K6" s="20">
        <v>709362.35199999996</v>
      </c>
      <c r="L6" s="20">
        <v>129.244</v>
      </c>
      <c r="M6" s="20">
        <v>129.06399999999999</v>
      </c>
      <c r="N6" s="9" t="s">
        <v>114</v>
      </c>
      <c r="O6" s="21">
        <v>-0.18</v>
      </c>
      <c r="P6" s="14"/>
      <c r="Q6" s="6" t="s">
        <v>61</v>
      </c>
      <c r="R6" s="20">
        <v>1078774.942</v>
      </c>
      <c r="S6" s="20">
        <v>709362.35199999996</v>
      </c>
      <c r="T6" s="20">
        <v>129.244</v>
      </c>
      <c r="U6" s="20">
        <v>129.065</v>
      </c>
      <c r="V6" s="9" t="s">
        <v>114</v>
      </c>
      <c r="W6" s="21">
        <f>Table212[[#This Row],[DEMZ]]-Table212[[#This Row],[KnownZ]]</f>
        <v>-0.17900000000000205</v>
      </c>
    </row>
    <row r="7" spans="1:23" x14ac:dyDescent="0.25">
      <c r="A7" s="6" t="s">
        <v>62</v>
      </c>
      <c r="B7" s="18">
        <v>1092942.6470000001</v>
      </c>
      <c r="C7" s="18">
        <v>675882.77099999995</v>
      </c>
      <c r="D7" s="18">
        <v>198.20500000000001</v>
      </c>
      <c r="E7" s="18">
        <v>198.006</v>
      </c>
      <c r="F7" s="19" t="s">
        <v>114</v>
      </c>
      <c r="G7" s="20">
        <v>-0.19900000000000001</v>
      </c>
      <c r="H7" s="14"/>
      <c r="I7" s="6" t="s">
        <v>62</v>
      </c>
      <c r="J7" s="20">
        <v>1092942.6470000001</v>
      </c>
      <c r="K7" s="20">
        <v>675882.77099999995</v>
      </c>
      <c r="L7" s="20">
        <v>198.20500000000001</v>
      </c>
      <c r="M7" s="20">
        <v>198.00200000000001</v>
      </c>
      <c r="N7" s="9" t="s">
        <v>114</v>
      </c>
      <c r="O7" s="21">
        <v>-0.20300000000000001</v>
      </c>
      <c r="P7" s="14"/>
      <c r="Q7" s="6" t="s">
        <v>62</v>
      </c>
      <c r="R7" s="20">
        <v>1092942.6470000001</v>
      </c>
      <c r="S7" s="20">
        <v>675882.77099999995</v>
      </c>
      <c r="T7" s="20">
        <v>198.20500000000001</v>
      </c>
      <c r="U7" s="20">
        <v>197.99</v>
      </c>
      <c r="V7" s="9" t="s">
        <v>114</v>
      </c>
      <c r="W7" s="21">
        <f>Table212[[#This Row],[DEMZ]]-Table212[[#This Row],[KnownZ]]</f>
        <v>-0.21500000000000341</v>
      </c>
    </row>
    <row r="8" spans="1:23" x14ac:dyDescent="0.25">
      <c r="A8" s="6" t="s">
        <v>63</v>
      </c>
      <c r="B8" s="20">
        <v>1093281.504</v>
      </c>
      <c r="C8" s="20">
        <v>675571.36300000001</v>
      </c>
      <c r="D8" s="20">
        <v>241.61600000000001</v>
      </c>
      <c r="E8" s="20">
        <v>241.476</v>
      </c>
      <c r="F8" s="19" t="s">
        <v>114</v>
      </c>
      <c r="G8" s="20">
        <v>-0.14000000000000001</v>
      </c>
      <c r="H8" s="14"/>
      <c r="I8" s="6" t="s">
        <v>63</v>
      </c>
      <c r="J8" s="20">
        <v>1093281.504</v>
      </c>
      <c r="K8" s="20">
        <v>675571.36300000001</v>
      </c>
      <c r="L8" s="20">
        <v>241.61600000000001</v>
      </c>
      <c r="M8" s="20">
        <v>241.38</v>
      </c>
      <c r="N8" s="9" t="s">
        <v>114</v>
      </c>
      <c r="O8" s="21">
        <v>-0.23599999999999999</v>
      </c>
      <c r="P8" s="14"/>
      <c r="Q8" s="6" t="s">
        <v>63</v>
      </c>
      <c r="R8" s="20">
        <v>1093281.504</v>
      </c>
      <c r="S8" s="20">
        <v>675571.36300000001</v>
      </c>
      <c r="T8" s="20">
        <v>241.61600000000001</v>
      </c>
      <c r="U8" s="20">
        <v>241.37700000000001</v>
      </c>
      <c r="V8" s="9" t="s">
        <v>114</v>
      </c>
      <c r="W8" s="21">
        <f>Table212[[#This Row],[DEMZ]]-Table212[[#This Row],[KnownZ]]</f>
        <v>-0.23900000000000432</v>
      </c>
    </row>
    <row r="9" spans="1:23" x14ac:dyDescent="0.25">
      <c r="A9" s="6" t="s">
        <v>64</v>
      </c>
      <c r="B9" s="20">
        <v>1116680.108</v>
      </c>
      <c r="C9" s="20">
        <v>746990.41200000001</v>
      </c>
      <c r="D9" s="20">
        <v>194.91499999999999</v>
      </c>
      <c r="E9" s="20">
        <v>194.982</v>
      </c>
      <c r="F9" s="19" t="s">
        <v>114</v>
      </c>
      <c r="G9" s="20">
        <v>6.7000000000000004E-2</v>
      </c>
      <c r="H9" s="14"/>
      <c r="I9" s="6" t="s">
        <v>64</v>
      </c>
      <c r="J9" s="20">
        <v>1116680.108</v>
      </c>
      <c r="K9" s="20">
        <v>746990.41200000001</v>
      </c>
      <c r="L9" s="20">
        <v>194.91499999999999</v>
      </c>
      <c r="M9" s="20">
        <v>194.92099999999999</v>
      </c>
      <c r="N9" s="9" t="s">
        <v>114</v>
      </c>
      <c r="O9" s="21">
        <v>6.0000000000000001E-3</v>
      </c>
      <c r="P9" s="14"/>
      <c r="Q9" s="6" t="s">
        <v>64</v>
      </c>
      <c r="R9" s="20">
        <v>1116680.108</v>
      </c>
      <c r="S9" s="20">
        <v>746990.41200000001</v>
      </c>
      <c r="T9" s="20">
        <v>194.91499999999999</v>
      </c>
      <c r="U9" s="20">
        <v>194.923</v>
      </c>
      <c r="V9" s="9" t="s">
        <v>114</v>
      </c>
      <c r="W9" s="21">
        <f>Table212[[#This Row],[DEMZ]]-Table212[[#This Row],[KnownZ]]</f>
        <v>8.0000000000097771E-3</v>
      </c>
    </row>
    <row r="10" spans="1:23" x14ac:dyDescent="0.25">
      <c r="A10" s="6" t="s">
        <v>65</v>
      </c>
      <c r="B10" s="20">
        <v>1108966.4650000001</v>
      </c>
      <c r="C10" s="20">
        <v>648783.09900000005</v>
      </c>
      <c r="D10" s="20">
        <v>252.05500000000001</v>
      </c>
      <c r="E10" s="20">
        <v>252.2</v>
      </c>
      <c r="F10" s="19" t="s">
        <v>114</v>
      </c>
      <c r="G10" s="20">
        <v>0.14499999999999999</v>
      </c>
      <c r="H10" s="14"/>
      <c r="I10" s="6" t="s">
        <v>65</v>
      </c>
      <c r="J10" s="20">
        <v>1108966.4650000001</v>
      </c>
      <c r="K10" s="20">
        <v>648783.09900000005</v>
      </c>
      <c r="L10" s="20">
        <v>252.05500000000001</v>
      </c>
      <c r="M10" s="20">
        <v>252.119</v>
      </c>
      <c r="N10" s="9" t="s">
        <v>114</v>
      </c>
      <c r="O10" s="21">
        <v>6.4000000000000001E-2</v>
      </c>
      <c r="P10" s="14"/>
      <c r="Q10" s="6" t="s">
        <v>65</v>
      </c>
      <c r="R10" s="20">
        <v>1108966.4650000001</v>
      </c>
      <c r="S10" s="20">
        <v>648783.09900000005</v>
      </c>
      <c r="T10" s="20">
        <v>252.05500000000001</v>
      </c>
      <c r="U10" s="20">
        <v>252.119</v>
      </c>
      <c r="V10" s="9" t="s">
        <v>114</v>
      </c>
      <c r="W10" s="21">
        <f>Table212[[#This Row],[DEMZ]]-Table212[[#This Row],[KnownZ]]</f>
        <v>6.3999999999992951E-2</v>
      </c>
    </row>
    <row r="11" spans="1:23" x14ac:dyDescent="0.25">
      <c r="A11" s="6" t="s">
        <v>66</v>
      </c>
      <c r="B11" s="20">
        <v>1091575.9909999999</v>
      </c>
      <c r="C11" s="20">
        <v>636015.201</v>
      </c>
      <c r="D11" s="20">
        <v>26.736999999999998</v>
      </c>
      <c r="E11" s="20">
        <v>26.698</v>
      </c>
      <c r="F11" s="19" t="s">
        <v>114</v>
      </c>
      <c r="G11" s="20">
        <v>-3.9E-2</v>
      </c>
      <c r="H11" s="14"/>
      <c r="I11" s="6" t="s">
        <v>66</v>
      </c>
      <c r="J11" s="20">
        <v>1091575.9909999999</v>
      </c>
      <c r="K11" s="20">
        <v>636015.201</v>
      </c>
      <c r="L11" s="20">
        <v>26.736999999999998</v>
      </c>
      <c r="M11" s="20">
        <v>26.625</v>
      </c>
      <c r="N11" s="9" t="s">
        <v>114</v>
      </c>
      <c r="O11" s="21">
        <v>-0.112</v>
      </c>
      <c r="P11" s="14"/>
      <c r="Q11" s="6" t="s">
        <v>66</v>
      </c>
      <c r="R11" s="20">
        <v>1091575.9909999999</v>
      </c>
      <c r="S11" s="20">
        <v>636015.201</v>
      </c>
      <c r="T11" s="20">
        <v>26.736999999999998</v>
      </c>
      <c r="U11" s="20">
        <v>26.634</v>
      </c>
      <c r="V11" s="9" t="s">
        <v>114</v>
      </c>
      <c r="W11" s="21">
        <f>Table212[[#This Row],[DEMZ]]-Table212[[#This Row],[KnownZ]]</f>
        <v>-0.10299999999999798</v>
      </c>
    </row>
    <row r="12" spans="1:23" x14ac:dyDescent="0.25">
      <c r="A12" s="6" t="s">
        <v>67</v>
      </c>
      <c r="B12" s="20">
        <v>1079712.5209999999</v>
      </c>
      <c r="C12" s="20">
        <v>692049.44099999999</v>
      </c>
      <c r="D12" s="20">
        <v>17.963000000000001</v>
      </c>
      <c r="E12" s="20">
        <v>17.98</v>
      </c>
      <c r="F12" s="19" t="s">
        <v>114</v>
      </c>
      <c r="G12" s="20">
        <v>1.7000000000000001E-2</v>
      </c>
      <c r="H12" s="14"/>
      <c r="I12" s="6" t="s">
        <v>67</v>
      </c>
      <c r="J12" s="20">
        <v>1079712.5209999999</v>
      </c>
      <c r="K12" s="20">
        <v>692049.44099999999</v>
      </c>
      <c r="L12" s="20">
        <v>17.963000000000001</v>
      </c>
      <c r="M12" s="20">
        <v>17.943999999999999</v>
      </c>
      <c r="N12" s="9" t="s">
        <v>114</v>
      </c>
      <c r="O12" s="21">
        <v>-1.9E-2</v>
      </c>
      <c r="P12" s="14"/>
      <c r="Q12" s="6" t="s">
        <v>67</v>
      </c>
      <c r="R12" s="20">
        <v>1079712.5209999999</v>
      </c>
      <c r="S12" s="20">
        <v>692049.44099999999</v>
      </c>
      <c r="T12" s="20">
        <v>17.963000000000001</v>
      </c>
      <c r="U12" s="20">
        <v>17.943999999999999</v>
      </c>
      <c r="V12" s="9" t="s">
        <v>114</v>
      </c>
      <c r="W12" s="21">
        <f>Table212[[#This Row],[DEMZ]]-Table212[[#This Row],[KnownZ]]</f>
        <v>-1.9000000000001904E-2</v>
      </c>
    </row>
    <row r="13" spans="1:23" x14ac:dyDescent="0.25">
      <c r="A13" s="6" t="s">
        <v>68</v>
      </c>
      <c r="B13" s="20">
        <v>1091625.3330000001</v>
      </c>
      <c r="C13" s="20">
        <v>751782.54</v>
      </c>
      <c r="D13" s="20">
        <v>252.52</v>
      </c>
      <c r="E13" s="20">
        <v>252.292</v>
      </c>
      <c r="F13" s="19" t="s">
        <v>114</v>
      </c>
      <c r="G13" s="20">
        <v>-0.22800000000000001</v>
      </c>
      <c r="H13" s="14"/>
      <c r="I13" s="6" t="s">
        <v>68</v>
      </c>
      <c r="J13" s="20">
        <v>1091625.3330000001</v>
      </c>
      <c r="K13" s="20">
        <v>751782.54</v>
      </c>
      <c r="L13" s="20">
        <v>252.52</v>
      </c>
      <c r="M13" s="20">
        <v>252.29</v>
      </c>
      <c r="N13" s="9" t="s">
        <v>114</v>
      </c>
      <c r="O13" s="21">
        <v>-0.23</v>
      </c>
      <c r="P13" s="14"/>
      <c r="Q13" s="6" t="s">
        <v>68</v>
      </c>
      <c r="R13" s="9">
        <v>1091625.3330000001</v>
      </c>
      <c r="S13" s="9">
        <v>751782.54</v>
      </c>
      <c r="T13" s="9">
        <v>252.52</v>
      </c>
      <c r="U13" s="9">
        <v>252.28700000000001</v>
      </c>
      <c r="V13" s="9" t="s">
        <v>114</v>
      </c>
      <c r="W13" s="20">
        <f>Table212[[#This Row],[DEMZ]]-Table212[[#This Row],[KnownZ]]</f>
        <v>-0.23300000000000409</v>
      </c>
    </row>
    <row r="14" spans="1:23" x14ac:dyDescent="0.25">
      <c r="A14" s="6" t="s">
        <v>69</v>
      </c>
      <c r="B14" s="20">
        <v>1135489.6629999999</v>
      </c>
      <c r="C14" s="20">
        <v>707754.03599999996</v>
      </c>
      <c r="D14" s="20">
        <v>328.673</v>
      </c>
      <c r="E14" s="20">
        <v>328.86900000000003</v>
      </c>
      <c r="F14" s="19" t="s">
        <v>114</v>
      </c>
      <c r="G14" s="20">
        <v>0.19600000000000001</v>
      </c>
      <c r="H14" s="14"/>
      <c r="I14" s="6" t="s">
        <v>69</v>
      </c>
      <c r="J14" s="20">
        <v>1135489.6629999999</v>
      </c>
      <c r="K14" s="20">
        <v>707754.03599999996</v>
      </c>
      <c r="L14" s="20">
        <v>328.673</v>
      </c>
      <c r="M14" s="20">
        <v>328.78300000000002</v>
      </c>
      <c r="N14" s="9" t="s">
        <v>114</v>
      </c>
      <c r="O14" s="21">
        <v>0.11</v>
      </c>
      <c r="P14" s="14"/>
      <c r="Q14" s="6" t="s">
        <v>69</v>
      </c>
      <c r="R14" s="9">
        <v>1135489.6629999999</v>
      </c>
      <c r="S14" s="9">
        <v>707754.03599999996</v>
      </c>
      <c r="T14" s="9">
        <v>328.673</v>
      </c>
      <c r="U14" s="9">
        <v>328.798</v>
      </c>
      <c r="V14" s="9" t="s">
        <v>114</v>
      </c>
      <c r="W14" s="20">
        <f>Table212[[#This Row],[DEMZ]]-Table212[[#This Row],[KnownZ]]</f>
        <v>0.125</v>
      </c>
    </row>
    <row r="15" spans="1:23" x14ac:dyDescent="0.25">
      <c r="A15" s="6" t="s">
        <v>70</v>
      </c>
      <c r="B15" s="20">
        <v>1152124.473</v>
      </c>
      <c r="C15" s="20">
        <v>675867.16399999999</v>
      </c>
      <c r="D15" s="20">
        <v>290.76299999999998</v>
      </c>
      <c r="E15" s="20">
        <v>290.82299999999998</v>
      </c>
      <c r="F15" s="19" t="s">
        <v>114</v>
      </c>
      <c r="G15" s="20">
        <v>0.06</v>
      </c>
      <c r="H15" s="14"/>
      <c r="I15" s="6" t="s">
        <v>70</v>
      </c>
      <c r="J15" s="20">
        <v>1152124.473</v>
      </c>
      <c r="K15" s="20">
        <v>675867.16399999999</v>
      </c>
      <c r="L15" s="20">
        <v>290.76299999999998</v>
      </c>
      <c r="M15" s="20">
        <v>290.64100000000002</v>
      </c>
      <c r="N15" s="9" t="s">
        <v>114</v>
      </c>
      <c r="O15" s="21">
        <v>-0.122</v>
      </c>
      <c r="P15" s="14"/>
      <c r="Q15" s="6" t="s">
        <v>70</v>
      </c>
      <c r="R15" s="9">
        <v>1152124.473</v>
      </c>
      <c r="S15" s="9">
        <v>675867.16399999999</v>
      </c>
      <c r="T15" s="9">
        <v>290.76299999999998</v>
      </c>
      <c r="U15" s="9">
        <v>290.64100000000002</v>
      </c>
      <c r="V15" s="9" t="s">
        <v>114</v>
      </c>
      <c r="W15" s="20">
        <f>Table212[[#This Row],[DEMZ]]-Table212[[#This Row],[KnownZ]]</f>
        <v>-0.12199999999995725</v>
      </c>
    </row>
    <row r="16" spans="1:23" x14ac:dyDescent="0.25">
      <c r="A16" s="6" t="s">
        <v>71</v>
      </c>
      <c r="B16" s="20">
        <v>1216109.92</v>
      </c>
      <c r="C16" s="20">
        <v>693554.93900000001</v>
      </c>
      <c r="D16" s="20">
        <v>671.87400000000002</v>
      </c>
      <c r="E16" s="20">
        <v>671.87800000000004</v>
      </c>
      <c r="F16" s="19" t="s">
        <v>114</v>
      </c>
      <c r="G16" s="20">
        <v>4.0000000000000001E-3</v>
      </c>
      <c r="H16" s="14"/>
      <c r="I16" s="6" t="s">
        <v>71</v>
      </c>
      <c r="J16" s="20">
        <v>1216109.92</v>
      </c>
      <c r="K16" s="20">
        <v>693554.93900000001</v>
      </c>
      <c r="L16" s="20">
        <v>671.87400000000002</v>
      </c>
      <c r="M16" s="20">
        <v>671.77499999999998</v>
      </c>
      <c r="N16" s="9" t="s">
        <v>114</v>
      </c>
      <c r="O16" s="21">
        <v>-9.9000000000000005E-2</v>
      </c>
      <c r="P16" s="14"/>
      <c r="Q16" s="6" t="s">
        <v>71</v>
      </c>
      <c r="R16" s="9">
        <v>1216109.92</v>
      </c>
      <c r="S16" s="9">
        <v>693554.93900000001</v>
      </c>
      <c r="T16" s="9">
        <v>671.87400000000002</v>
      </c>
      <c r="U16" s="9">
        <v>671.80100000000004</v>
      </c>
      <c r="V16" s="9" t="s">
        <v>114</v>
      </c>
      <c r="W16" s="20">
        <f>Table212[[#This Row],[DEMZ]]-Table212[[#This Row],[KnownZ]]</f>
        <v>-7.2999999999979082E-2</v>
      </c>
    </row>
    <row r="17" spans="1:23" x14ac:dyDescent="0.25">
      <c r="A17" s="6" t="s">
        <v>72</v>
      </c>
      <c r="B17" s="20">
        <v>1255446.6969999999</v>
      </c>
      <c r="C17" s="20">
        <v>649505.14300000004</v>
      </c>
      <c r="D17" s="20">
        <v>811.83799999999997</v>
      </c>
      <c r="E17" s="20">
        <v>811.85199999999998</v>
      </c>
      <c r="F17" s="19" t="s">
        <v>114</v>
      </c>
      <c r="G17" s="18">
        <v>1.4E-2</v>
      </c>
      <c r="H17" s="14"/>
      <c r="I17" s="6" t="s">
        <v>72</v>
      </c>
      <c r="J17" s="20">
        <v>1255446.6969999999</v>
      </c>
      <c r="K17" s="20">
        <v>649505.14300000004</v>
      </c>
      <c r="L17" s="20">
        <v>811.83799999999997</v>
      </c>
      <c r="M17" s="20">
        <v>811.71799999999996</v>
      </c>
      <c r="N17" s="9" t="s">
        <v>114</v>
      </c>
      <c r="O17" s="21">
        <v>-0.12</v>
      </c>
      <c r="P17" s="14"/>
      <c r="Q17" s="6" t="s">
        <v>72</v>
      </c>
      <c r="R17" s="9">
        <v>1255446.6969999999</v>
      </c>
      <c r="S17" s="9">
        <v>649505.14300000004</v>
      </c>
      <c r="T17" s="9">
        <v>811.83799999999997</v>
      </c>
      <c r="U17" s="9">
        <v>811.72299999999996</v>
      </c>
      <c r="V17" s="9" t="s">
        <v>114</v>
      </c>
      <c r="W17" s="20">
        <f>Table212[[#This Row],[DEMZ]]-Table212[[#This Row],[KnownZ]]</f>
        <v>-0.11500000000000909</v>
      </c>
    </row>
    <row r="18" spans="1:23" x14ac:dyDescent="0.25">
      <c r="A18" s="6" t="s">
        <v>73</v>
      </c>
      <c r="B18" s="20">
        <v>1260435.0989999999</v>
      </c>
      <c r="C18" s="20">
        <v>671189.19700000004</v>
      </c>
      <c r="D18" s="20">
        <v>724.56299999999999</v>
      </c>
      <c r="E18" s="20">
        <v>724.66399999999999</v>
      </c>
      <c r="F18" s="19" t="s">
        <v>114</v>
      </c>
      <c r="G18" s="18">
        <v>0.10100000000000001</v>
      </c>
      <c r="H18" s="14"/>
      <c r="I18" s="6" t="s">
        <v>73</v>
      </c>
      <c r="J18" s="20">
        <v>1260435.0989999999</v>
      </c>
      <c r="K18" s="20">
        <v>671189.19700000004</v>
      </c>
      <c r="L18" s="20">
        <v>724.56299999999999</v>
      </c>
      <c r="M18" s="20">
        <v>724.57600000000002</v>
      </c>
      <c r="N18" s="9" t="s">
        <v>114</v>
      </c>
      <c r="O18" s="21">
        <v>1.2999999999999999E-2</v>
      </c>
      <c r="P18" s="14"/>
      <c r="Q18" s="6" t="s">
        <v>73</v>
      </c>
      <c r="R18" s="9">
        <v>1260435.0989999999</v>
      </c>
      <c r="S18" s="9">
        <v>671189.19700000004</v>
      </c>
      <c r="T18" s="9">
        <v>724.56299999999999</v>
      </c>
      <c r="U18" s="9">
        <v>724.56799999999998</v>
      </c>
      <c r="V18" s="9" t="s">
        <v>114</v>
      </c>
      <c r="W18" s="20">
        <f>Table212[[#This Row],[DEMZ]]-Table212[[#This Row],[KnownZ]]</f>
        <v>4.9999999999954525E-3</v>
      </c>
    </row>
    <row r="19" spans="1:23" x14ac:dyDescent="0.25">
      <c r="A19" s="6" t="s">
        <v>74</v>
      </c>
      <c r="B19" s="20">
        <v>1178674.4480000001</v>
      </c>
      <c r="C19" s="20">
        <v>648078.52500000002</v>
      </c>
      <c r="D19" s="20">
        <v>409.55</v>
      </c>
      <c r="E19" s="20">
        <v>409.678</v>
      </c>
      <c r="F19" s="19" t="s">
        <v>114</v>
      </c>
      <c r="G19" s="18">
        <v>0.128</v>
      </c>
      <c r="H19" s="14"/>
      <c r="I19" s="6" t="s">
        <v>74</v>
      </c>
      <c r="J19" s="20">
        <v>1178674.4480000001</v>
      </c>
      <c r="K19" s="20">
        <v>648078.52500000002</v>
      </c>
      <c r="L19" s="20">
        <v>409.55</v>
      </c>
      <c r="M19" s="20">
        <v>409.64600000000002</v>
      </c>
      <c r="N19" s="9" t="s">
        <v>114</v>
      </c>
      <c r="O19" s="21">
        <v>9.6000000000000002E-2</v>
      </c>
      <c r="P19" s="14"/>
      <c r="Q19" s="6" t="s">
        <v>74</v>
      </c>
      <c r="R19" s="9">
        <v>1178674.4480000001</v>
      </c>
      <c r="S19" s="9">
        <v>648078.52500000002</v>
      </c>
      <c r="T19" s="9">
        <v>409.55</v>
      </c>
      <c r="U19" s="9">
        <v>409.64600000000002</v>
      </c>
      <c r="V19" s="9" t="s">
        <v>114</v>
      </c>
      <c r="W19" s="20">
        <f>Table212[[#This Row],[DEMZ]]-Table212[[#This Row],[KnownZ]]</f>
        <v>9.6000000000003638E-2</v>
      </c>
    </row>
    <row r="20" spans="1:23" x14ac:dyDescent="0.25">
      <c r="A20" s="6" t="s">
        <v>75</v>
      </c>
      <c r="B20" s="20">
        <v>1171382.121</v>
      </c>
      <c r="C20" s="20">
        <v>693207.24600000004</v>
      </c>
      <c r="D20" s="20">
        <v>252.46700000000001</v>
      </c>
      <c r="E20" s="20">
        <v>252.422</v>
      </c>
      <c r="F20" s="19" t="s">
        <v>114</v>
      </c>
      <c r="G20" s="18">
        <v>-4.4999999999999998E-2</v>
      </c>
      <c r="H20" s="14"/>
      <c r="I20" s="6" t="s">
        <v>75</v>
      </c>
      <c r="J20" s="20">
        <v>1171382.121</v>
      </c>
      <c r="K20" s="20">
        <v>693207.24600000004</v>
      </c>
      <c r="L20" s="20">
        <v>252.46700000000001</v>
      </c>
      <c r="M20" s="20">
        <v>252.42</v>
      </c>
      <c r="N20" s="9" t="s">
        <v>114</v>
      </c>
      <c r="O20" s="21">
        <v>-4.7E-2</v>
      </c>
      <c r="P20" s="14"/>
      <c r="Q20" s="6" t="s">
        <v>75</v>
      </c>
      <c r="R20" s="9">
        <v>1171382.121</v>
      </c>
      <c r="S20" s="9">
        <v>693207.24600000004</v>
      </c>
      <c r="T20" s="9">
        <v>252.46700000000001</v>
      </c>
      <c r="U20" s="9">
        <v>252.43199999999999</v>
      </c>
      <c r="V20" s="9" t="s">
        <v>114</v>
      </c>
      <c r="W20" s="20">
        <f>Table212[[#This Row],[DEMZ]]-Table212[[#This Row],[KnownZ]]</f>
        <v>-3.5000000000025011E-2</v>
      </c>
    </row>
    <row r="21" spans="1:23" x14ac:dyDescent="0.25">
      <c r="A21" s="6" t="s">
        <v>76</v>
      </c>
      <c r="B21" s="20">
        <v>1176199.73</v>
      </c>
      <c r="C21" s="20">
        <v>593976.522</v>
      </c>
      <c r="D21" s="20">
        <v>560.08600000000001</v>
      </c>
      <c r="E21" s="20">
        <v>559.98099999999999</v>
      </c>
      <c r="F21" s="19" t="s">
        <v>114</v>
      </c>
      <c r="G21" s="18">
        <v>-0.105</v>
      </c>
      <c r="H21" s="14"/>
      <c r="I21" s="6" t="s">
        <v>76</v>
      </c>
      <c r="J21" s="20">
        <v>1176199.73</v>
      </c>
      <c r="K21" s="20">
        <v>593976.522</v>
      </c>
      <c r="L21" s="20">
        <v>560.08600000000001</v>
      </c>
      <c r="M21" s="20">
        <v>559.64700000000005</v>
      </c>
      <c r="N21" s="9" t="s">
        <v>114</v>
      </c>
      <c r="O21" s="21">
        <v>-0.439</v>
      </c>
      <c r="P21" s="14"/>
      <c r="Q21" s="6" t="s">
        <v>76</v>
      </c>
      <c r="R21" s="9">
        <v>1176199.73</v>
      </c>
      <c r="S21" s="9">
        <v>593976.522</v>
      </c>
      <c r="T21" s="9">
        <v>560.08600000000001</v>
      </c>
      <c r="U21" s="9">
        <v>559.654</v>
      </c>
      <c r="V21" s="9" t="s">
        <v>114</v>
      </c>
      <c r="W21" s="20">
        <f>Table212[[#This Row],[DEMZ]]-Table212[[#This Row],[KnownZ]]</f>
        <v>-0.43200000000001637</v>
      </c>
    </row>
    <row r="22" spans="1:23" x14ac:dyDescent="0.25">
      <c r="A22" s="6" t="s">
        <v>77</v>
      </c>
      <c r="B22" s="20">
        <v>1191832.8370000001</v>
      </c>
      <c r="C22" s="20">
        <v>632926.08900000004</v>
      </c>
      <c r="D22" s="20">
        <v>573.70299999999997</v>
      </c>
      <c r="E22" s="20">
        <v>573.62300000000005</v>
      </c>
      <c r="F22" s="19" t="s">
        <v>114</v>
      </c>
      <c r="G22" s="18">
        <v>-0.08</v>
      </c>
      <c r="H22" s="14"/>
      <c r="I22" s="6" t="s">
        <v>77</v>
      </c>
      <c r="J22" s="20">
        <v>1191832.8370000001</v>
      </c>
      <c r="K22" s="20">
        <v>632926.08900000004</v>
      </c>
      <c r="L22" s="20">
        <v>573.70299999999997</v>
      </c>
      <c r="M22" s="20">
        <v>573.62300000000005</v>
      </c>
      <c r="N22" s="9" t="s">
        <v>114</v>
      </c>
      <c r="O22" s="21">
        <v>-0.08</v>
      </c>
      <c r="P22" s="14"/>
      <c r="Q22" s="6" t="s">
        <v>77</v>
      </c>
      <c r="R22" s="9">
        <v>1191832.8370000001</v>
      </c>
      <c r="S22" s="9">
        <v>632926.08900000004</v>
      </c>
      <c r="T22" s="9">
        <v>573.70299999999997</v>
      </c>
      <c r="U22" s="9">
        <v>573.61099999999999</v>
      </c>
      <c r="V22" s="9" t="s">
        <v>114</v>
      </c>
      <c r="W22" s="20">
        <f>Table212[[#This Row],[DEMZ]]-Table212[[#This Row],[KnownZ]]</f>
        <v>-9.1999999999984539E-2</v>
      </c>
    </row>
    <row r="23" spans="1:23" x14ac:dyDescent="0.25">
      <c r="A23" s="6" t="s">
        <v>78</v>
      </c>
      <c r="B23" s="20">
        <v>1228861.7830000001</v>
      </c>
      <c r="C23" s="20">
        <v>672725.875</v>
      </c>
      <c r="D23" s="20">
        <v>645.11</v>
      </c>
      <c r="E23" s="20">
        <v>645.101</v>
      </c>
      <c r="F23" s="19" t="s">
        <v>114</v>
      </c>
      <c r="G23" s="18">
        <v>-8.9999999999999993E-3</v>
      </c>
      <c r="H23" s="14"/>
      <c r="I23" s="6" t="s">
        <v>78</v>
      </c>
      <c r="J23" s="20">
        <v>1228861.7830000001</v>
      </c>
      <c r="K23" s="20">
        <v>672725.875</v>
      </c>
      <c r="L23" s="20">
        <v>645.11</v>
      </c>
      <c r="M23" s="20">
        <v>645.053</v>
      </c>
      <c r="N23" s="9" t="s">
        <v>114</v>
      </c>
      <c r="O23" s="21">
        <v>-5.7000000000000002E-2</v>
      </c>
      <c r="P23" s="14"/>
      <c r="Q23" s="6" t="s">
        <v>78</v>
      </c>
      <c r="R23" s="9">
        <v>1228861.7830000001</v>
      </c>
      <c r="S23" s="9">
        <v>672725.875</v>
      </c>
      <c r="T23" s="9">
        <v>645.11</v>
      </c>
      <c r="U23" s="9">
        <v>645.05399999999997</v>
      </c>
      <c r="V23" s="9" t="s">
        <v>114</v>
      </c>
      <c r="W23" s="20">
        <f>Table212[[#This Row],[DEMZ]]-Table212[[#This Row],[KnownZ]]</f>
        <v>-5.6000000000040018E-2</v>
      </c>
    </row>
    <row r="24" spans="1:23" x14ac:dyDescent="0.25">
      <c r="A24" s="6" t="s">
        <v>79</v>
      </c>
      <c r="B24" s="20">
        <v>1198675.942</v>
      </c>
      <c r="C24" s="20">
        <v>565850.701</v>
      </c>
      <c r="D24" s="20">
        <v>815.38</v>
      </c>
      <c r="E24" s="20">
        <v>815.47799999999995</v>
      </c>
      <c r="F24" s="19" t="s">
        <v>114</v>
      </c>
      <c r="G24" s="18">
        <v>9.8000000000000004E-2</v>
      </c>
      <c r="H24" s="14"/>
      <c r="I24" s="6" t="s">
        <v>79</v>
      </c>
      <c r="J24" s="20">
        <v>1198675.942</v>
      </c>
      <c r="K24" s="20">
        <v>565850.701</v>
      </c>
      <c r="L24" s="20">
        <v>815.38</v>
      </c>
      <c r="M24" s="20">
        <v>815.42</v>
      </c>
      <c r="N24" s="9" t="s">
        <v>114</v>
      </c>
      <c r="O24" s="21">
        <v>0.04</v>
      </c>
      <c r="P24" s="14"/>
      <c r="Q24" s="6" t="s">
        <v>79</v>
      </c>
      <c r="R24" s="9">
        <v>1198675.942</v>
      </c>
      <c r="S24" s="9">
        <v>565850.701</v>
      </c>
      <c r="T24" s="9">
        <v>815.38</v>
      </c>
      <c r="U24" s="9">
        <v>815.41700000000003</v>
      </c>
      <c r="V24" s="9" t="s">
        <v>114</v>
      </c>
      <c r="W24" s="20">
        <f>Table212[[#This Row],[DEMZ]]-Table212[[#This Row],[KnownZ]]</f>
        <v>3.7000000000034561E-2</v>
      </c>
    </row>
    <row r="25" spans="1:23" x14ac:dyDescent="0.25">
      <c r="A25" s="6" t="s">
        <v>80</v>
      </c>
      <c r="B25" s="20">
        <v>1215774.196</v>
      </c>
      <c r="C25" s="20">
        <v>526518.32200000004</v>
      </c>
      <c r="D25" s="20">
        <v>1211.1859999999999</v>
      </c>
      <c r="E25" s="20">
        <v>1211.1310000000001</v>
      </c>
      <c r="F25" s="19" t="s">
        <v>114</v>
      </c>
      <c r="G25" s="18">
        <v>-5.5E-2</v>
      </c>
      <c r="H25" s="14"/>
      <c r="I25" s="6" t="s">
        <v>80</v>
      </c>
      <c r="J25" s="20">
        <v>1215774.196</v>
      </c>
      <c r="K25" s="20">
        <v>526518.32200000004</v>
      </c>
      <c r="L25" s="20">
        <v>1211.1859999999999</v>
      </c>
      <c r="M25" s="20">
        <v>1211.079</v>
      </c>
      <c r="N25" s="9" t="s">
        <v>114</v>
      </c>
      <c r="O25" s="21">
        <v>-0.107</v>
      </c>
      <c r="P25" s="14"/>
      <c r="Q25" s="6" t="s">
        <v>80</v>
      </c>
      <c r="R25" s="9">
        <v>1215774.196</v>
      </c>
      <c r="S25" s="9">
        <v>526518.32200000004</v>
      </c>
      <c r="T25" s="9">
        <v>1211.1859999999999</v>
      </c>
      <c r="U25" s="9">
        <v>1211.08</v>
      </c>
      <c r="V25" s="9" t="s">
        <v>114</v>
      </c>
      <c r="W25" s="20">
        <f>Table212[[#This Row],[DEMZ]]-Table212[[#This Row],[KnownZ]]</f>
        <v>-0.10599999999999454</v>
      </c>
    </row>
    <row r="26" spans="1:23" x14ac:dyDescent="0.25">
      <c r="A26" s="6" t="s">
        <v>81</v>
      </c>
      <c r="B26" s="20">
        <v>1191556.442</v>
      </c>
      <c r="C26" s="20">
        <v>540408.52500000002</v>
      </c>
      <c r="D26" s="20">
        <v>1251.0930000000001</v>
      </c>
      <c r="E26" s="20">
        <v>1250.9670000000001</v>
      </c>
      <c r="F26" s="19" t="s">
        <v>114</v>
      </c>
      <c r="G26" s="18">
        <v>-0.126</v>
      </c>
      <c r="H26" s="14"/>
      <c r="I26" s="6" t="s">
        <v>81</v>
      </c>
      <c r="J26" s="20">
        <v>1191556.442</v>
      </c>
      <c r="K26" s="20">
        <v>540408.52500000002</v>
      </c>
      <c r="L26" s="20">
        <v>1251.0930000000001</v>
      </c>
      <c r="M26" s="20">
        <v>1250.952</v>
      </c>
      <c r="N26" s="9" t="s">
        <v>114</v>
      </c>
      <c r="O26" s="21">
        <v>-0.14099999999999999</v>
      </c>
      <c r="P26" s="14"/>
      <c r="Q26" s="6" t="s">
        <v>81</v>
      </c>
      <c r="R26" s="9">
        <v>1191556.442</v>
      </c>
      <c r="S26" s="9">
        <v>540408.52500000002</v>
      </c>
      <c r="T26" s="9">
        <v>1251.0930000000001</v>
      </c>
      <c r="U26" s="9">
        <v>1250.9559999999999</v>
      </c>
      <c r="V26" s="9" t="s">
        <v>114</v>
      </c>
      <c r="W26" s="20">
        <f>Table212[[#This Row],[DEMZ]]-Table212[[#This Row],[KnownZ]]</f>
        <v>-0.13700000000017099</v>
      </c>
    </row>
    <row r="27" spans="1:23" x14ac:dyDescent="0.25">
      <c r="A27" s="6" t="s">
        <v>82</v>
      </c>
      <c r="B27" s="20">
        <v>1179151.4620000001</v>
      </c>
      <c r="C27" s="20">
        <v>569020.05200000003</v>
      </c>
      <c r="D27" s="20">
        <v>680.60799999999995</v>
      </c>
      <c r="E27" s="20">
        <v>680.48900000000003</v>
      </c>
      <c r="F27" s="19" t="s">
        <v>114</v>
      </c>
      <c r="G27" s="18">
        <v>-0.11899999999999999</v>
      </c>
      <c r="H27" s="14"/>
      <c r="I27" s="6" t="s">
        <v>82</v>
      </c>
      <c r="J27" s="20">
        <v>1179151.4620000001</v>
      </c>
      <c r="K27" s="20">
        <v>569020.05200000003</v>
      </c>
      <c r="L27" s="20">
        <v>680.60799999999995</v>
      </c>
      <c r="M27" s="20">
        <v>680.44399999999996</v>
      </c>
      <c r="N27" s="9" t="s">
        <v>114</v>
      </c>
      <c r="O27" s="21">
        <v>-0.16400000000000001</v>
      </c>
      <c r="P27" s="14"/>
      <c r="Q27" s="6" t="s">
        <v>82</v>
      </c>
      <c r="R27" s="9">
        <v>1179151.4620000001</v>
      </c>
      <c r="S27" s="9">
        <v>569020.05200000003</v>
      </c>
      <c r="T27" s="9">
        <v>680.60799999999995</v>
      </c>
      <c r="U27" s="9">
        <v>680.43700000000001</v>
      </c>
      <c r="V27" s="9" t="s">
        <v>114</v>
      </c>
      <c r="W27" s="20">
        <f>Table212[[#This Row],[DEMZ]]-Table212[[#This Row],[KnownZ]]</f>
        <v>-0.17099999999993543</v>
      </c>
    </row>
    <row r="28" spans="1:23" x14ac:dyDescent="0.25">
      <c r="A28" s="6" t="s">
        <v>83</v>
      </c>
      <c r="B28" s="20">
        <v>1144731.429</v>
      </c>
      <c r="C28" s="20">
        <v>591827.76599999995</v>
      </c>
      <c r="D28" s="20">
        <v>468.41399999999999</v>
      </c>
      <c r="E28" s="20">
        <v>468.55500000000001</v>
      </c>
      <c r="F28" s="19" t="s">
        <v>114</v>
      </c>
      <c r="G28" s="18">
        <v>0.14099999999999999</v>
      </c>
      <c r="H28" s="14"/>
      <c r="I28" s="6" t="s">
        <v>83</v>
      </c>
      <c r="J28" s="20">
        <v>1144731.429</v>
      </c>
      <c r="K28" s="20">
        <v>591827.76599999995</v>
      </c>
      <c r="L28" s="20">
        <v>468.41399999999999</v>
      </c>
      <c r="M28" s="20">
        <v>468.53300000000002</v>
      </c>
      <c r="N28" s="9" t="s">
        <v>114</v>
      </c>
      <c r="O28" s="21">
        <v>0.11899999999999999</v>
      </c>
      <c r="P28" s="14"/>
      <c r="Q28" s="6" t="s">
        <v>83</v>
      </c>
      <c r="R28" s="9">
        <v>1144731.429</v>
      </c>
      <c r="S28" s="9">
        <v>591827.76599999995</v>
      </c>
      <c r="T28" s="9">
        <v>468.41399999999999</v>
      </c>
      <c r="U28" s="9">
        <v>468.541</v>
      </c>
      <c r="V28" s="9" t="s">
        <v>114</v>
      </c>
      <c r="W28" s="20">
        <f>Table212[[#This Row],[DEMZ]]-Table212[[#This Row],[KnownZ]]</f>
        <v>0.12700000000000955</v>
      </c>
    </row>
    <row r="29" spans="1:23" x14ac:dyDescent="0.25">
      <c r="A29" s="6" t="s">
        <v>84</v>
      </c>
      <c r="B29" s="20">
        <v>1130718.9939999999</v>
      </c>
      <c r="C29" s="20">
        <v>616262.44099999999</v>
      </c>
      <c r="D29" s="20">
        <v>318.49599999999998</v>
      </c>
      <c r="E29" s="20">
        <v>318.57299999999998</v>
      </c>
      <c r="F29" s="19" t="s">
        <v>114</v>
      </c>
      <c r="G29" s="18">
        <v>7.6999999999999999E-2</v>
      </c>
      <c r="H29" s="14"/>
      <c r="I29" s="6" t="s">
        <v>84</v>
      </c>
      <c r="J29" s="20">
        <v>1130718.9939999999</v>
      </c>
      <c r="K29" s="20">
        <v>616262.44099999999</v>
      </c>
      <c r="L29" s="20">
        <v>318.49599999999998</v>
      </c>
      <c r="M29" s="20">
        <v>318.52499999999998</v>
      </c>
      <c r="N29" s="9" t="s">
        <v>114</v>
      </c>
      <c r="O29" s="21">
        <v>2.9000000000000001E-2</v>
      </c>
      <c r="P29" s="14"/>
      <c r="Q29" s="6" t="s">
        <v>84</v>
      </c>
      <c r="R29" s="9">
        <v>1130718.9939999999</v>
      </c>
      <c r="S29" s="9">
        <v>616262.44099999999</v>
      </c>
      <c r="T29" s="9">
        <v>318.49599999999998</v>
      </c>
      <c r="U29" s="9">
        <v>318.53100000000001</v>
      </c>
      <c r="V29" s="9" t="s">
        <v>114</v>
      </c>
      <c r="W29" s="20">
        <f>Table212[[#This Row],[DEMZ]]-Table212[[#This Row],[KnownZ]]</f>
        <v>3.5000000000025011E-2</v>
      </c>
    </row>
    <row r="30" spans="1:23" x14ac:dyDescent="0.25">
      <c r="A30" s="6" t="s">
        <v>85</v>
      </c>
      <c r="B30" s="20">
        <v>1166899.476</v>
      </c>
      <c r="C30" s="20">
        <v>633857.86600000004</v>
      </c>
      <c r="D30" s="20">
        <v>428.97399999999999</v>
      </c>
      <c r="E30" s="20">
        <v>429.08499999999998</v>
      </c>
      <c r="F30" s="19" t="s">
        <v>114</v>
      </c>
      <c r="G30" s="18">
        <v>0.111</v>
      </c>
      <c r="H30" s="14"/>
      <c r="I30" s="6" t="s">
        <v>85</v>
      </c>
      <c r="J30" s="20">
        <v>1166899.476</v>
      </c>
      <c r="K30" s="20">
        <v>633857.86600000004</v>
      </c>
      <c r="L30" s="20">
        <v>428.97399999999999</v>
      </c>
      <c r="M30" s="20">
        <v>428.99</v>
      </c>
      <c r="N30" s="9" t="s">
        <v>114</v>
      </c>
      <c r="O30" s="21">
        <v>1.6E-2</v>
      </c>
      <c r="P30" s="14"/>
      <c r="Q30" s="6" t="s">
        <v>85</v>
      </c>
      <c r="R30" s="9">
        <v>1166899.476</v>
      </c>
      <c r="S30" s="9">
        <v>633857.86600000004</v>
      </c>
      <c r="T30" s="9">
        <v>428.97399999999999</v>
      </c>
      <c r="U30" s="9">
        <v>428.99099999999999</v>
      </c>
      <c r="V30" s="9" t="s">
        <v>114</v>
      </c>
      <c r="W30" s="20">
        <f>Table212[[#This Row],[DEMZ]]-Table212[[#This Row],[KnownZ]]</f>
        <v>1.6999999999995907E-2</v>
      </c>
    </row>
    <row r="31" spans="1:23" x14ac:dyDescent="0.25">
      <c r="A31" s="39" t="s">
        <v>86</v>
      </c>
      <c r="B31" s="40">
        <v>1158584.4850000001</v>
      </c>
      <c r="C31" s="40">
        <v>652119.68000000005</v>
      </c>
      <c r="D31" s="40">
        <v>373.30099999999999</v>
      </c>
      <c r="E31" s="40">
        <v>373.31</v>
      </c>
      <c r="F31" s="41" t="s">
        <v>114</v>
      </c>
      <c r="G31" s="41">
        <v>8.9999999999999993E-3</v>
      </c>
      <c r="I31" s="39" t="s">
        <v>86</v>
      </c>
      <c r="J31" s="42">
        <v>1158584.4850000001</v>
      </c>
      <c r="K31" s="42">
        <v>652119.68000000005</v>
      </c>
      <c r="L31" s="42">
        <v>373.30099999999999</v>
      </c>
      <c r="M31" s="42">
        <v>373.28899999999999</v>
      </c>
      <c r="N31" s="42" t="s">
        <v>114</v>
      </c>
      <c r="O31" s="42">
        <v>-1.2E-2</v>
      </c>
      <c r="Q31" s="39" t="s">
        <v>86</v>
      </c>
      <c r="R31" s="42">
        <v>1158584.4850000001</v>
      </c>
      <c r="S31" s="42">
        <v>652119.68000000005</v>
      </c>
      <c r="T31" s="42">
        <v>373.30099999999999</v>
      </c>
      <c r="U31" s="42">
        <v>373.291</v>
      </c>
      <c r="V31" s="42" t="s">
        <v>114</v>
      </c>
      <c r="W31" s="42">
        <f>Table212[[#This Row],[DEMZ]]-Table212[[#This Row],[KnownZ]]</f>
        <v>-9.9999999999909051E-3</v>
      </c>
    </row>
    <row r="32" spans="1:23" x14ac:dyDescent="0.25">
      <c r="A32" s="39" t="s">
        <v>87</v>
      </c>
      <c r="B32" s="40">
        <v>1178635.8430000001</v>
      </c>
      <c r="C32" s="40">
        <v>669593.27300000004</v>
      </c>
      <c r="D32" s="40">
        <v>472.41500000000002</v>
      </c>
      <c r="E32" s="40">
        <v>472.459</v>
      </c>
      <c r="F32" s="41" t="s">
        <v>114</v>
      </c>
      <c r="G32" s="41">
        <v>4.3999999999999997E-2</v>
      </c>
      <c r="I32" s="39" t="s">
        <v>87</v>
      </c>
      <c r="J32" s="42">
        <v>1178635.8430000001</v>
      </c>
      <c r="K32" s="42">
        <v>669593.27300000004</v>
      </c>
      <c r="L32" s="42">
        <v>472.41500000000002</v>
      </c>
      <c r="M32" s="42">
        <v>472.36900000000003</v>
      </c>
      <c r="N32" s="42" t="s">
        <v>114</v>
      </c>
      <c r="O32" s="42">
        <v>-4.5999999999999999E-2</v>
      </c>
      <c r="Q32" s="39" t="s">
        <v>87</v>
      </c>
      <c r="R32" s="42">
        <v>1178635.8430000001</v>
      </c>
      <c r="S32" s="42">
        <v>669593.27300000004</v>
      </c>
      <c r="T32" s="42">
        <v>472.41500000000002</v>
      </c>
      <c r="U32" s="42">
        <v>472.36900000000003</v>
      </c>
      <c r="V32" s="42" t="s">
        <v>114</v>
      </c>
      <c r="W32" s="42">
        <f>Table212[[#This Row],[DEMZ]]-Table212[[#This Row],[KnownZ]]</f>
        <v>-4.5999999999992269E-2</v>
      </c>
    </row>
    <row r="33" spans="1:23" x14ac:dyDescent="0.25">
      <c r="A33" s="39" t="s">
        <v>88</v>
      </c>
      <c r="B33" s="40">
        <v>1194598.513</v>
      </c>
      <c r="C33" s="40">
        <v>701131.81299999997</v>
      </c>
      <c r="D33" s="40">
        <v>369.2</v>
      </c>
      <c r="E33" s="40">
        <v>369.13400000000001</v>
      </c>
      <c r="F33" s="41" t="s">
        <v>114</v>
      </c>
      <c r="G33" s="41">
        <v>-6.6000000000000003E-2</v>
      </c>
      <c r="I33" s="39" t="s">
        <v>88</v>
      </c>
      <c r="J33" s="42">
        <v>1194598.513</v>
      </c>
      <c r="K33" s="42">
        <v>701131.81299999997</v>
      </c>
      <c r="L33" s="42">
        <v>369.2</v>
      </c>
      <c r="M33" s="42">
        <v>369.09100000000001</v>
      </c>
      <c r="N33" s="42" t="s">
        <v>114</v>
      </c>
      <c r="O33" s="42">
        <v>-0.109</v>
      </c>
      <c r="Q33" s="39" t="s">
        <v>88</v>
      </c>
      <c r="R33" s="42">
        <v>1194598.513</v>
      </c>
      <c r="S33" s="42">
        <v>701131.81299999997</v>
      </c>
      <c r="T33" s="42">
        <v>369.2</v>
      </c>
      <c r="U33" s="42">
        <v>369.09100000000001</v>
      </c>
      <c r="V33" s="42" t="s">
        <v>114</v>
      </c>
      <c r="W33" s="42">
        <f>Table212[[#This Row],[DEMZ]]-Table212[[#This Row],[KnownZ]]</f>
        <v>-0.10899999999998045</v>
      </c>
    </row>
    <row r="34" spans="1:23" x14ac:dyDescent="0.25">
      <c r="A34" s="39" t="s">
        <v>89</v>
      </c>
      <c r="B34" s="40">
        <v>1207386.3589999999</v>
      </c>
      <c r="C34" s="40">
        <v>607178.5</v>
      </c>
      <c r="D34" s="40">
        <v>733.88400000000001</v>
      </c>
      <c r="E34" s="40">
        <v>733.63</v>
      </c>
      <c r="F34" s="41" t="s">
        <v>114</v>
      </c>
      <c r="G34" s="41">
        <v>-0.254</v>
      </c>
      <c r="I34" s="39" t="s">
        <v>89</v>
      </c>
      <c r="J34" s="42">
        <v>1207386.3589999999</v>
      </c>
      <c r="K34" s="42">
        <v>607178.5</v>
      </c>
      <c r="L34" s="42">
        <v>733.88400000000001</v>
      </c>
      <c r="M34" s="42">
        <v>733.53599999999994</v>
      </c>
      <c r="N34" s="42" t="s">
        <v>114</v>
      </c>
      <c r="O34" s="42">
        <v>-0.34799999999999998</v>
      </c>
      <c r="Q34" s="39" t="s">
        <v>89</v>
      </c>
      <c r="R34" s="42">
        <v>1207386.3589999999</v>
      </c>
      <c r="S34" s="42">
        <v>607178.5</v>
      </c>
      <c r="T34" s="42">
        <v>733.88400000000001</v>
      </c>
      <c r="U34" s="42">
        <v>733.53499999999997</v>
      </c>
      <c r="V34" s="42" t="s">
        <v>114</v>
      </c>
      <c r="W34" s="42">
        <f>Table212[[#This Row],[DEMZ]]-Table212[[#This Row],[KnownZ]]</f>
        <v>-0.34900000000004638</v>
      </c>
    </row>
    <row r="35" spans="1:23" x14ac:dyDescent="0.25">
      <c r="A35" s="39" t="s">
        <v>90</v>
      </c>
      <c r="B35" s="40">
        <v>1215918.8910000001</v>
      </c>
      <c r="C35" s="40">
        <v>647880.26899999997</v>
      </c>
      <c r="D35" s="40">
        <v>195.62100000000001</v>
      </c>
      <c r="E35" s="40">
        <v>195.56</v>
      </c>
      <c r="F35" s="41" t="s">
        <v>114</v>
      </c>
      <c r="G35" s="41">
        <v>-6.0999999999999999E-2</v>
      </c>
      <c r="I35" s="39" t="s">
        <v>90</v>
      </c>
      <c r="J35" s="42">
        <v>1215918.8910000001</v>
      </c>
      <c r="K35" s="42">
        <v>647880.26899999997</v>
      </c>
      <c r="L35" s="42">
        <v>195.62100000000001</v>
      </c>
      <c r="M35" s="42">
        <v>195.417</v>
      </c>
      <c r="N35" s="42" t="s">
        <v>114</v>
      </c>
      <c r="O35" s="42">
        <v>-0.20399999999999999</v>
      </c>
      <c r="Q35" s="39" t="s">
        <v>90</v>
      </c>
      <c r="R35" s="42">
        <v>1215918.8910000001</v>
      </c>
      <c r="S35" s="42">
        <v>647880.26899999997</v>
      </c>
      <c r="T35" s="42">
        <v>195.62100000000001</v>
      </c>
      <c r="U35" s="42">
        <v>195.405</v>
      </c>
      <c r="V35" s="42" t="s">
        <v>114</v>
      </c>
      <c r="W35" s="42">
        <f>Table212[[#This Row],[DEMZ]]-Table212[[#This Row],[KnownZ]]</f>
        <v>-0.21600000000000819</v>
      </c>
    </row>
    <row r="36" spans="1:23" x14ac:dyDescent="0.25">
      <c r="A36" s="39" t="s">
        <v>91</v>
      </c>
      <c r="B36" s="40">
        <v>1174078.635</v>
      </c>
      <c r="C36" s="40">
        <v>618532.36899999995</v>
      </c>
      <c r="D36" s="40">
        <v>451.19499999999999</v>
      </c>
      <c r="E36" s="40">
        <v>451.31</v>
      </c>
      <c r="F36" s="41" t="s">
        <v>114</v>
      </c>
      <c r="G36" s="41">
        <v>0.115</v>
      </c>
      <c r="I36" s="39" t="s">
        <v>91</v>
      </c>
      <c r="J36" s="42">
        <v>1174078.635</v>
      </c>
      <c r="K36" s="42">
        <v>618532.36899999995</v>
      </c>
      <c r="L36" s="42">
        <v>451.19499999999999</v>
      </c>
      <c r="M36" s="42">
        <v>451.06799999999998</v>
      </c>
      <c r="N36" s="42" t="s">
        <v>114</v>
      </c>
      <c r="O36" s="42">
        <v>-0.127</v>
      </c>
      <c r="Q36" s="39" t="s">
        <v>91</v>
      </c>
      <c r="R36" s="42">
        <v>1174078.635</v>
      </c>
      <c r="S36" s="42">
        <v>618532.36899999995</v>
      </c>
      <c r="T36" s="42">
        <v>451.19499999999999</v>
      </c>
      <c r="U36" s="42">
        <v>451.05799999999999</v>
      </c>
      <c r="V36" s="42" t="s">
        <v>114</v>
      </c>
      <c r="W36" s="42">
        <f>Table212[[#This Row],[DEMZ]]-Table212[[#This Row],[KnownZ]]</f>
        <v>-0.13700000000000045</v>
      </c>
    </row>
    <row r="37" spans="1:23" x14ac:dyDescent="0.25">
      <c r="A37" s="39" t="s">
        <v>92</v>
      </c>
      <c r="B37" s="40">
        <v>1160994.997</v>
      </c>
      <c r="C37" s="40">
        <v>722486.12699999998</v>
      </c>
      <c r="D37" s="40">
        <v>187.65799999999999</v>
      </c>
      <c r="E37" s="40">
        <v>187.64</v>
      </c>
      <c r="F37" s="41" t="s">
        <v>114</v>
      </c>
      <c r="G37" s="41">
        <v>-1.7999999999999999E-2</v>
      </c>
      <c r="I37" s="39" t="s">
        <v>92</v>
      </c>
      <c r="J37" s="42">
        <v>1160994.997</v>
      </c>
      <c r="K37" s="42">
        <v>722486.12699999998</v>
      </c>
      <c r="L37" s="42">
        <v>187.65799999999999</v>
      </c>
      <c r="M37" s="42">
        <v>187.58799999999999</v>
      </c>
      <c r="N37" s="42" t="s">
        <v>114</v>
      </c>
      <c r="O37" s="42">
        <v>-7.0000000000000007E-2</v>
      </c>
      <c r="Q37" s="39" t="s">
        <v>92</v>
      </c>
      <c r="R37" s="42">
        <v>1160994.997</v>
      </c>
      <c r="S37" s="42">
        <v>722486.12699999998</v>
      </c>
      <c r="T37" s="42">
        <v>187.65799999999999</v>
      </c>
      <c r="U37" s="42">
        <v>187.59800000000001</v>
      </c>
      <c r="V37" s="42" t="s">
        <v>114</v>
      </c>
      <c r="W37" s="42">
        <f>Table212[[#This Row],[DEMZ]]-Table212[[#This Row],[KnownZ]]</f>
        <v>-5.9999999999973852E-2</v>
      </c>
    </row>
    <row r="38" spans="1:23" x14ac:dyDescent="0.25">
      <c r="A38" s="39" t="s">
        <v>93</v>
      </c>
      <c r="B38" s="40">
        <v>1157855.7239999999</v>
      </c>
      <c r="C38" s="40">
        <v>709331.34299999999</v>
      </c>
      <c r="D38" s="40">
        <v>187.42400000000001</v>
      </c>
      <c r="E38" s="40">
        <v>187.42699999999999</v>
      </c>
      <c r="F38" s="41" t="s">
        <v>114</v>
      </c>
      <c r="G38" s="41">
        <v>3.0000000000000001E-3</v>
      </c>
      <c r="I38" s="39" t="s">
        <v>93</v>
      </c>
      <c r="J38" s="42">
        <v>1157855.7239999999</v>
      </c>
      <c r="K38" s="42">
        <v>709331.34299999999</v>
      </c>
      <c r="L38" s="42">
        <v>187.42400000000001</v>
      </c>
      <c r="M38" s="42">
        <v>187.398</v>
      </c>
      <c r="N38" s="42" t="s">
        <v>114</v>
      </c>
      <c r="O38" s="42">
        <v>-2.5999999999999999E-2</v>
      </c>
      <c r="Q38" s="39" t="s">
        <v>93</v>
      </c>
      <c r="R38" s="42">
        <v>1157855.7239999999</v>
      </c>
      <c r="S38" s="42">
        <v>709331.34299999999</v>
      </c>
      <c r="T38" s="42">
        <v>187.42400000000001</v>
      </c>
      <c r="U38" s="42">
        <v>187.399</v>
      </c>
      <c r="V38" s="42" t="s">
        <v>114</v>
      </c>
      <c r="W38" s="42">
        <f>Table212[[#This Row],[DEMZ]]-Table212[[#This Row],[KnownZ]]</f>
        <v>-2.5000000000005684E-2</v>
      </c>
    </row>
    <row r="39" spans="1:23" x14ac:dyDescent="0.25">
      <c r="A39" s="39" t="s">
        <v>94</v>
      </c>
      <c r="B39" s="40">
        <v>1134510.5490000001</v>
      </c>
      <c r="C39" s="40">
        <v>695303.07499999995</v>
      </c>
      <c r="D39" s="40">
        <v>415.04899999999998</v>
      </c>
      <c r="E39" s="40">
        <v>415.029</v>
      </c>
      <c r="F39" s="41" t="s">
        <v>114</v>
      </c>
      <c r="G39" s="41">
        <v>-0.02</v>
      </c>
      <c r="I39" s="39" t="s">
        <v>94</v>
      </c>
      <c r="J39" s="42">
        <v>1134510.5490000001</v>
      </c>
      <c r="K39" s="42">
        <v>695303.07499999995</v>
      </c>
      <c r="L39" s="42">
        <v>415.04899999999998</v>
      </c>
      <c r="M39" s="42">
        <v>414.99900000000002</v>
      </c>
      <c r="N39" s="42" t="s">
        <v>114</v>
      </c>
      <c r="O39" s="42">
        <v>-0.05</v>
      </c>
      <c r="Q39" s="39" t="s">
        <v>94</v>
      </c>
      <c r="R39" s="42">
        <v>1134510.5490000001</v>
      </c>
      <c r="S39" s="42">
        <v>695303.07499999995</v>
      </c>
      <c r="T39" s="42">
        <v>415.04899999999998</v>
      </c>
      <c r="U39" s="42">
        <v>415.00400000000002</v>
      </c>
      <c r="V39" s="42" t="s">
        <v>114</v>
      </c>
      <c r="W39" s="42">
        <f>Table212[[#This Row],[DEMZ]]-Table212[[#This Row],[KnownZ]]</f>
        <v>-4.4999999999959073E-2</v>
      </c>
    </row>
    <row r="40" spans="1:23" x14ac:dyDescent="0.25">
      <c r="A40" s="39" t="s">
        <v>95</v>
      </c>
      <c r="B40" s="40">
        <v>1141049.7590000001</v>
      </c>
      <c r="C40" s="40">
        <v>675373.71299999999</v>
      </c>
      <c r="D40" s="40">
        <v>257.92099999999999</v>
      </c>
      <c r="E40" s="40">
        <v>258.00799999999998</v>
      </c>
      <c r="F40" s="41" t="s">
        <v>114</v>
      </c>
      <c r="G40" s="41">
        <v>8.6999999999999994E-2</v>
      </c>
      <c r="I40" s="39" t="s">
        <v>95</v>
      </c>
      <c r="J40" s="42">
        <v>1141049.7590000001</v>
      </c>
      <c r="K40" s="42">
        <v>675373.71299999999</v>
      </c>
      <c r="L40" s="42">
        <v>257.92099999999999</v>
      </c>
      <c r="M40" s="42">
        <v>257.97899999999998</v>
      </c>
      <c r="N40" s="42" t="s">
        <v>114</v>
      </c>
      <c r="O40" s="42">
        <v>5.8000000000000003E-2</v>
      </c>
      <c r="Q40" s="39" t="s">
        <v>95</v>
      </c>
      <c r="R40" s="42">
        <v>1141049.7590000001</v>
      </c>
      <c r="S40" s="42">
        <v>675373.71299999999</v>
      </c>
      <c r="T40" s="42">
        <v>257.92099999999999</v>
      </c>
      <c r="U40" s="42">
        <v>257.96300000000002</v>
      </c>
      <c r="V40" s="42" t="s">
        <v>114</v>
      </c>
      <c r="W40" s="42">
        <f>Table212[[#This Row],[DEMZ]]-Table212[[#This Row],[KnownZ]]</f>
        <v>4.2000000000030013E-2</v>
      </c>
    </row>
    <row r="41" spans="1:23" x14ac:dyDescent="0.25">
      <c r="A41" s="39" t="s">
        <v>96</v>
      </c>
      <c r="B41" s="40">
        <v>1160162.514</v>
      </c>
      <c r="C41" s="40">
        <v>681951.32200000004</v>
      </c>
      <c r="D41" s="40">
        <v>398.41699999999997</v>
      </c>
      <c r="E41" s="40">
        <v>398.59699999999998</v>
      </c>
      <c r="F41" s="41" t="s">
        <v>114</v>
      </c>
      <c r="G41" s="41">
        <v>0.18</v>
      </c>
      <c r="I41" s="39" t="s">
        <v>96</v>
      </c>
      <c r="J41" s="42">
        <v>1160162.514</v>
      </c>
      <c r="K41" s="42">
        <v>681951.32200000004</v>
      </c>
      <c r="L41" s="42">
        <v>398.41699999999997</v>
      </c>
      <c r="M41" s="42">
        <v>398.387</v>
      </c>
      <c r="N41" s="42" t="s">
        <v>114</v>
      </c>
      <c r="O41" s="42">
        <v>-0.03</v>
      </c>
      <c r="Q41" s="39" t="s">
        <v>96</v>
      </c>
      <c r="R41" s="42">
        <v>1160162.514</v>
      </c>
      <c r="S41" s="42">
        <v>681951.32200000004</v>
      </c>
      <c r="T41" s="42">
        <v>398.41699999999997</v>
      </c>
      <c r="U41" s="42">
        <v>398.38600000000002</v>
      </c>
      <c r="V41" s="42" t="s">
        <v>114</v>
      </c>
      <c r="W41" s="42">
        <f>Table212[[#This Row],[DEMZ]]-Table212[[#This Row],[KnownZ]]</f>
        <v>-3.0999999999949068E-2</v>
      </c>
    </row>
    <row r="42" spans="1:23" x14ac:dyDescent="0.25">
      <c r="A42" s="39" t="s">
        <v>97</v>
      </c>
      <c r="B42" s="40">
        <v>1124350.46</v>
      </c>
      <c r="C42" s="40">
        <v>723536.61199999996</v>
      </c>
      <c r="D42" s="40">
        <v>259.20699999999999</v>
      </c>
      <c r="E42" s="40">
        <v>259.22399999999999</v>
      </c>
      <c r="F42" s="41" t="s">
        <v>114</v>
      </c>
      <c r="G42" s="41">
        <v>1.7000000000000001E-2</v>
      </c>
      <c r="I42" s="39" t="s">
        <v>97</v>
      </c>
      <c r="J42" s="42">
        <v>1124350.46</v>
      </c>
      <c r="K42" s="42">
        <v>723536.61199999996</v>
      </c>
      <c r="L42" s="42">
        <v>259.20699999999999</v>
      </c>
      <c r="M42" s="42">
        <v>259.14400000000001</v>
      </c>
      <c r="N42" s="42" t="s">
        <v>114</v>
      </c>
      <c r="O42" s="42">
        <v>-6.3E-2</v>
      </c>
      <c r="Q42" s="39" t="s">
        <v>97</v>
      </c>
      <c r="R42" s="42">
        <v>1124350.46</v>
      </c>
      <c r="S42" s="42">
        <v>723536.61199999996</v>
      </c>
      <c r="T42" s="42">
        <v>259.20699999999999</v>
      </c>
      <c r="U42" s="42">
        <v>259.142</v>
      </c>
      <c r="V42" s="42" t="s">
        <v>114</v>
      </c>
      <c r="W42" s="42">
        <f>Table212[[#This Row],[DEMZ]]-Table212[[#This Row],[KnownZ]]</f>
        <v>-6.4999999999997726E-2</v>
      </c>
    </row>
    <row r="43" spans="1:23" x14ac:dyDescent="0.25">
      <c r="A43" s="39" t="s">
        <v>98</v>
      </c>
      <c r="B43" s="40">
        <v>1106559.791</v>
      </c>
      <c r="C43" s="40">
        <v>735893.76</v>
      </c>
      <c r="D43" s="40">
        <v>40.753</v>
      </c>
      <c r="E43" s="40">
        <v>40.773000000000003</v>
      </c>
      <c r="F43" s="41" t="s">
        <v>114</v>
      </c>
      <c r="G43" s="41">
        <v>0.02</v>
      </c>
      <c r="I43" s="39" t="s">
        <v>98</v>
      </c>
      <c r="J43" s="42">
        <v>1106559.791</v>
      </c>
      <c r="K43" s="42">
        <v>735893.76</v>
      </c>
      <c r="L43" s="42">
        <v>40.753</v>
      </c>
      <c r="M43" s="42">
        <v>40.761000000000003</v>
      </c>
      <c r="N43" s="42" t="s">
        <v>114</v>
      </c>
      <c r="O43" s="42">
        <v>8.0000000000000002E-3</v>
      </c>
      <c r="Q43" s="39" t="s">
        <v>98</v>
      </c>
      <c r="R43" s="42">
        <v>1106559.791</v>
      </c>
      <c r="S43" s="42">
        <v>735893.76</v>
      </c>
      <c r="T43" s="42">
        <v>40.753</v>
      </c>
      <c r="U43" s="42">
        <v>40.752000000000002</v>
      </c>
      <c r="V43" s="42" t="s">
        <v>114</v>
      </c>
      <c r="W43" s="42">
        <f>Table212[[#This Row],[DEMZ]]-Table212[[#This Row],[KnownZ]]</f>
        <v>-9.9999999999766942E-4</v>
      </c>
    </row>
    <row r="44" spans="1:23" x14ac:dyDescent="0.25">
      <c r="A44" s="39" t="s">
        <v>99</v>
      </c>
      <c r="B44" s="40">
        <v>1126291.3559999999</v>
      </c>
      <c r="C44" s="40">
        <v>590780.875</v>
      </c>
      <c r="D44" s="40">
        <v>303.101</v>
      </c>
      <c r="E44" s="40">
        <v>303.36200000000002</v>
      </c>
      <c r="F44" s="41" t="s">
        <v>114</v>
      </c>
      <c r="G44" s="41">
        <v>0.26100000000000001</v>
      </c>
      <c r="I44" s="39" t="s">
        <v>99</v>
      </c>
      <c r="J44" s="42">
        <v>1126291.3559999999</v>
      </c>
      <c r="K44" s="42">
        <v>590780.875</v>
      </c>
      <c r="L44" s="42">
        <v>303.101</v>
      </c>
      <c r="M44" s="42">
        <v>303.29199999999997</v>
      </c>
      <c r="N44" s="42" t="s">
        <v>114</v>
      </c>
      <c r="O44" s="42">
        <v>0.191</v>
      </c>
      <c r="Q44" s="39" t="s">
        <v>99</v>
      </c>
      <c r="R44" s="42">
        <v>1126291.3559999999</v>
      </c>
      <c r="S44" s="42">
        <v>590780.875</v>
      </c>
      <c r="T44" s="42">
        <v>303.101</v>
      </c>
      <c r="U44" s="42">
        <v>303.286</v>
      </c>
      <c r="V44" s="42" t="s">
        <v>114</v>
      </c>
      <c r="W44" s="42">
        <f>Table212[[#This Row],[DEMZ]]-Table212[[#This Row],[KnownZ]]</f>
        <v>0.18500000000000227</v>
      </c>
    </row>
    <row r="45" spans="1:23" x14ac:dyDescent="0.25">
      <c r="A45" s="39" t="s">
        <v>100</v>
      </c>
      <c r="B45" s="40">
        <v>1119770.723</v>
      </c>
      <c r="C45" s="40">
        <v>676774.96900000004</v>
      </c>
      <c r="D45" s="40">
        <v>212.10900000000001</v>
      </c>
      <c r="E45" s="40">
        <v>212.03200000000001</v>
      </c>
      <c r="F45" s="41" t="s">
        <v>114</v>
      </c>
      <c r="G45" s="41">
        <v>-7.6999999999999999E-2</v>
      </c>
      <c r="I45" s="39" t="s">
        <v>100</v>
      </c>
      <c r="J45" s="42">
        <v>1119770.723</v>
      </c>
      <c r="K45" s="42">
        <v>676774.96900000004</v>
      </c>
      <c r="L45" s="42">
        <v>212.10900000000001</v>
      </c>
      <c r="M45" s="42">
        <v>211.98099999999999</v>
      </c>
      <c r="N45" s="42" t="s">
        <v>114</v>
      </c>
      <c r="O45" s="42">
        <v>-0.128</v>
      </c>
      <c r="Q45" s="39" t="s">
        <v>100</v>
      </c>
      <c r="R45" s="42">
        <v>1119770.723</v>
      </c>
      <c r="S45" s="42">
        <v>676774.96900000004</v>
      </c>
      <c r="T45" s="42">
        <v>212.10900000000001</v>
      </c>
      <c r="U45" s="42">
        <v>211.995</v>
      </c>
      <c r="V45" s="42" t="s">
        <v>114</v>
      </c>
      <c r="W45" s="42">
        <f>Table212[[#This Row],[DEMZ]]-Table212[[#This Row],[KnownZ]]</f>
        <v>-0.11400000000000432</v>
      </c>
    </row>
    <row r="46" spans="1:23" x14ac:dyDescent="0.25">
      <c r="A46" s="39" t="s">
        <v>101</v>
      </c>
      <c r="B46" s="40">
        <v>1239252.4069999999</v>
      </c>
      <c r="C46" s="40">
        <v>700916.54799999995</v>
      </c>
      <c r="D46" s="40">
        <v>525.89200000000005</v>
      </c>
      <c r="E46" s="40">
        <v>525.904</v>
      </c>
      <c r="F46" s="41" t="s">
        <v>114</v>
      </c>
      <c r="G46" s="41">
        <v>1.2E-2</v>
      </c>
      <c r="I46" s="39" t="s">
        <v>101</v>
      </c>
      <c r="J46" s="42">
        <v>1239252.4069999999</v>
      </c>
      <c r="K46" s="42">
        <v>700916.54799999995</v>
      </c>
      <c r="L46" s="42">
        <v>525.89200000000005</v>
      </c>
      <c r="M46" s="42">
        <v>525.73599999999999</v>
      </c>
      <c r="N46" s="42" t="s">
        <v>114</v>
      </c>
      <c r="O46" s="42">
        <v>-0.156</v>
      </c>
      <c r="Q46" s="39" t="s">
        <v>101</v>
      </c>
      <c r="R46" s="42">
        <v>1239252.4069999999</v>
      </c>
      <c r="S46" s="42">
        <v>700916.54799999995</v>
      </c>
      <c r="T46" s="42">
        <v>525.89200000000005</v>
      </c>
      <c r="U46" s="42">
        <v>525.74</v>
      </c>
      <c r="V46" s="42" t="s">
        <v>114</v>
      </c>
      <c r="W46" s="42">
        <f>Table212[[#This Row],[DEMZ]]-Table212[[#This Row],[KnownZ]]</f>
        <v>-0.15200000000004366</v>
      </c>
    </row>
    <row r="47" spans="1:23" x14ac:dyDescent="0.25">
      <c r="A47" s="39" t="s">
        <v>102</v>
      </c>
      <c r="B47" s="40">
        <v>1198688.33</v>
      </c>
      <c r="C47" s="40">
        <v>683392.31299999997</v>
      </c>
      <c r="D47" s="40">
        <v>43.414000000000001</v>
      </c>
      <c r="E47" s="40">
        <v>43.572000000000003</v>
      </c>
      <c r="F47" s="41" t="s">
        <v>114</v>
      </c>
      <c r="G47" s="41">
        <v>0.158</v>
      </c>
      <c r="I47" s="39" t="s">
        <v>102</v>
      </c>
      <c r="J47" s="42">
        <v>1198688.33</v>
      </c>
      <c r="K47" s="42">
        <v>683392.31299999997</v>
      </c>
      <c r="L47" s="42">
        <v>43.414000000000001</v>
      </c>
      <c r="M47" s="42">
        <v>43.462000000000003</v>
      </c>
      <c r="N47" s="42" t="s">
        <v>114</v>
      </c>
      <c r="O47" s="42">
        <v>4.8000000000000001E-2</v>
      </c>
      <c r="Q47" s="39" t="s">
        <v>102</v>
      </c>
      <c r="R47" s="42">
        <v>1198688.33</v>
      </c>
      <c r="S47" s="42">
        <v>683392.31299999997</v>
      </c>
      <c r="T47" s="42">
        <v>43.414000000000001</v>
      </c>
      <c r="U47" s="42">
        <v>43.465000000000003</v>
      </c>
      <c r="V47" s="42" t="s">
        <v>114</v>
      </c>
      <c r="W47" s="42">
        <f>Table212[[#This Row],[DEMZ]]-Table212[[#This Row],[KnownZ]]</f>
        <v>5.1000000000001933E-2</v>
      </c>
    </row>
    <row r="48" spans="1:23" x14ac:dyDescent="0.25">
      <c r="A48" s="39" t="s">
        <v>103</v>
      </c>
      <c r="B48" s="40">
        <v>1140799.2520000001</v>
      </c>
      <c r="C48" s="40">
        <v>722786.04299999995</v>
      </c>
      <c r="D48" s="40">
        <v>141.29900000000001</v>
      </c>
      <c r="E48" s="40">
        <v>141.46700000000001</v>
      </c>
      <c r="F48" s="41" t="s">
        <v>114</v>
      </c>
      <c r="G48" s="41">
        <v>0.16800000000000001</v>
      </c>
      <c r="I48" s="39" t="s">
        <v>103</v>
      </c>
      <c r="J48" s="42">
        <v>1140799.2520000001</v>
      </c>
      <c r="K48" s="42">
        <v>722786.04299999995</v>
      </c>
      <c r="L48" s="42">
        <v>141.29900000000001</v>
      </c>
      <c r="M48" s="42">
        <v>141.46700000000001</v>
      </c>
      <c r="N48" s="42" t="s">
        <v>114</v>
      </c>
      <c r="O48" s="42">
        <v>0.16800000000000001</v>
      </c>
      <c r="Q48" s="39" t="s">
        <v>103</v>
      </c>
      <c r="R48" s="42">
        <v>1140799.2520000001</v>
      </c>
      <c r="S48" s="42">
        <v>722786.04299999995</v>
      </c>
      <c r="T48" s="42">
        <v>141.29900000000001</v>
      </c>
      <c r="U48" s="42">
        <v>141.46100000000001</v>
      </c>
      <c r="V48" s="42" t="s">
        <v>114</v>
      </c>
      <c r="W48" s="42">
        <f>Table212[[#This Row],[DEMZ]]-Table212[[#This Row],[KnownZ]]</f>
        <v>0.16200000000000614</v>
      </c>
    </row>
    <row r="49" spans="1:23" x14ac:dyDescent="0.25">
      <c r="A49" s="39" t="s">
        <v>104</v>
      </c>
      <c r="B49" s="40">
        <v>1150209.9010000001</v>
      </c>
      <c r="C49" s="40">
        <v>716066.93200000003</v>
      </c>
      <c r="D49" s="40">
        <v>12.628</v>
      </c>
      <c r="E49" s="40">
        <v>12.420999999999999</v>
      </c>
      <c r="F49" s="41" t="s">
        <v>114</v>
      </c>
      <c r="G49" s="41">
        <v>-0.20699999999999999</v>
      </c>
      <c r="I49" s="39" t="s">
        <v>104</v>
      </c>
      <c r="J49" s="42">
        <v>1150209.9010000001</v>
      </c>
      <c r="K49" s="42">
        <v>716066.93200000003</v>
      </c>
      <c r="L49" s="42">
        <v>12.628</v>
      </c>
      <c r="M49" s="42">
        <v>12.420999999999999</v>
      </c>
      <c r="N49" s="42" t="s">
        <v>114</v>
      </c>
      <c r="O49" s="42">
        <v>-0.20699999999999999</v>
      </c>
      <c r="Q49" s="39" t="s">
        <v>104</v>
      </c>
      <c r="R49" s="42">
        <v>1150209.9010000001</v>
      </c>
      <c r="S49" s="42">
        <v>716066.93200000003</v>
      </c>
      <c r="T49" s="42">
        <v>12.628</v>
      </c>
      <c r="U49" s="42">
        <v>12.420999999999999</v>
      </c>
      <c r="V49" s="42" t="s">
        <v>114</v>
      </c>
      <c r="W49" s="42">
        <f>Table212[[#This Row],[DEMZ]]-Table212[[#This Row],[KnownZ]]</f>
        <v>-0.20700000000000074</v>
      </c>
    </row>
    <row r="50" spans="1:23" x14ac:dyDescent="0.25">
      <c r="A50" s="39" t="s">
        <v>105</v>
      </c>
      <c r="B50" s="40">
        <v>1173486.2309999999</v>
      </c>
      <c r="C50" s="40">
        <v>724779.69299999997</v>
      </c>
      <c r="D50" s="40">
        <v>416.76100000000002</v>
      </c>
      <c r="E50" s="40">
        <v>417.00099999999998</v>
      </c>
      <c r="F50" s="41" t="s">
        <v>114</v>
      </c>
      <c r="G50" s="41">
        <v>0.24</v>
      </c>
      <c r="I50" s="39" t="s">
        <v>105</v>
      </c>
      <c r="J50" s="42">
        <v>1173486.2309999999</v>
      </c>
      <c r="K50" s="42">
        <v>724779.69299999997</v>
      </c>
      <c r="L50" s="42">
        <v>416.76100000000002</v>
      </c>
      <c r="M50" s="42">
        <v>416.94200000000001</v>
      </c>
      <c r="N50" s="42" t="s">
        <v>114</v>
      </c>
      <c r="O50" s="42">
        <v>0.18099999999999999</v>
      </c>
      <c r="Q50" s="39" t="s">
        <v>105</v>
      </c>
      <c r="R50" s="42">
        <v>1173486.2309999999</v>
      </c>
      <c r="S50" s="42">
        <v>724779.69299999997</v>
      </c>
      <c r="T50" s="42">
        <v>416.76100000000002</v>
      </c>
      <c r="U50" s="42">
        <v>416.94099999999997</v>
      </c>
      <c r="V50" s="42" t="s">
        <v>114</v>
      </c>
      <c r="W50" s="42">
        <f>Table212[[#This Row],[DEMZ]]-Table212[[#This Row],[KnownZ]]</f>
        <v>0.17999999999994998</v>
      </c>
    </row>
    <row r="51" spans="1:23" x14ac:dyDescent="0.25">
      <c r="A51" s="39" t="s">
        <v>106</v>
      </c>
      <c r="B51" s="40">
        <v>1180983.7009999999</v>
      </c>
      <c r="C51" s="40">
        <v>685610.03500000003</v>
      </c>
      <c r="D51" s="40">
        <v>29.097999999999999</v>
      </c>
      <c r="E51" s="40">
        <v>29.023</v>
      </c>
      <c r="F51" s="41" t="s">
        <v>114</v>
      </c>
      <c r="G51" s="41">
        <v>-7.4999999999999997E-2</v>
      </c>
      <c r="I51" s="39" t="s">
        <v>106</v>
      </c>
      <c r="J51" s="42">
        <v>1180983.7009999999</v>
      </c>
      <c r="K51" s="42">
        <v>685610.03500000003</v>
      </c>
      <c r="L51" s="42">
        <v>29.097999999999999</v>
      </c>
      <c r="M51" s="42">
        <v>28.885999999999999</v>
      </c>
      <c r="N51" s="42" t="s">
        <v>114</v>
      </c>
      <c r="O51" s="42">
        <v>-0.21199999999999999</v>
      </c>
      <c r="Q51" s="39" t="s">
        <v>106</v>
      </c>
      <c r="R51" s="42">
        <v>1180983.7009999999</v>
      </c>
      <c r="S51" s="42">
        <v>685610.03500000003</v>
      </c>
      <c r="T51" s="42">
        <v>29.097999999999999</v>
      </c>
      <c r="U51" s="42">
        <v>28.893999999999998</v>
      </c>
      <c r="V51" s="42" t="s">
        <v>114</v>
      </c>
      <c r="W51" s="42">
        <f>Table212[[#This Row],[DEMZ]]-Table212[[#This Row],[KnownZ]]</f>
        <v>-0.20400000000000063</v>
      </c>
    </row>
    <row r="52" spans="1:23" x14ac:dyDescent="0.25">
      <c r="A52" s="39" t="s">
        <v>107</v>
      </c>
      <c r="B52" s="40">
        <v>1242990.4739999999</v>
      </c>
      <c r="C52" s="40">
        <v>662710.96799999999</v>
      </c>
      <c r="D52" s="40">
        <v>437.75400000000002</v>
      </c>
      <c r="E52" s="40">
        <v>437.67200000000003</v>
      </c>
      <c r="F52" s="41" t="s">
        <v>114</v>
      </c>
      <c r="G52" s="41">
        <v>-8.2000000000000003E-2</v>
      </c>
      <c r="I52" s="39" t="s">
        <v>107</v>
      </c>
      <c r="J52" s="42">
        <v>1242990.4739999999</v>
      </c>
      <c r="K52" s="42">
        <v>662710.96799999999</v>
      </c>
      <c r="L52" s="42">
        <v>437.75400000000002</v>
      </c>
      <c r="M52" s="42">
        <v>437.67200000000003</v>
      </c>
      <c r="N52" s="42" t="s">
        <v>114</v>
      </c>
      <c r="O52" s="42">
        <v>-8.2000000000000003E-2</v>
      </c>
      <c r="Q52" s="39" t="s">
        <v>107</v>
      </c>
      <c r="R52" s="42">
        <v>1242990.4739999999</v>
      </c>
      <c r="S52" s="42">
        <v>662710.96799999999</v>
      </c>
      <c r="T52" s="42">
        <v>437.75400000000002</v>
      </c>
      <c r="U52" s="42">
        <v>437.67099999999999</v>
      </c>
      <c r="V52" s="42" t="s">
        <v>114</v>
      </c>
      <c r="W52" s="42">
        <f>Table212[[#This Row],[DEMZ]]-Table212[[#This Row],[KnownZ]]</f>
        <v>-8.300000000002683E-2</v>
      </c>
    </row>
    <row r="53" spans="1:23" x14ac:dyDescent="0.25">
      <c r="A53" s="39" t="s">
        <v>108</v>
      </c>
      <c r="B53" s="40">
        <v>1232492.2620000001</v>
      </c>
      <c r="C53" s="40">
        <v>696880.41</v>
      </c>
      <c r="D53" s="40">
        <v>522.68600000000004</v>
      </c>
      <c r="E53" s="40">
        <v>522.48400000000004</v>
      </c>
      <c r="F53" s="41" t="s">
        <v>114</v>
      </c>
      <c r="G53" s="41">
        <v>-0.20200000000000001</v>
      </c>
      <c r="I53" s="39" t="s">
        <v>108</v>
      </c>
      <c r="J53" s="42">
        <v>1232492.2620000001</v>
      </c>
      <c r="K53" s="42">
        <v>696880.41</v>
      </c>
      <c r="L53" s="42">
        <v>522.68600000000004</v>
      </c>
      <c r="M53" s="42">
        <v>522.42700000000002</v>
      </c>
      <c r="N53" s="42" t="s">
        <v>114</v>
      </c>
      <c r="O53" s="42">
        <v>-0.25900000000000001</v>
      </c>
      <c r="Q53" s="39" t="s">
        <v>108</v>
      </c>
      <c r="R53" s="42">
        <v>1232492.2620000001</v>
      </c>
      <c r="S53" s="42">
        <v>696880.41</v>
      </c>
      <c r="T53" s="42">
        <v>522.68600000000004</v>
      </c>
      <c r="U53" s="42">
        <v>522.43899999999996</v>
      </c>
      <c r="V53" s="42" t="s">
        <v>114</v>
      </c>
      <c r="W53" s="42">
        <f>Table212[[#This Row],[DEMZ]]-Table212[[#This Row],[KnownZ]]</f>
        <v>-0.24700000000007094</v>
      </c>
    </row>
    <row r="54" spans="1:23" x14ac:dyDescent="0.25">
      <c r="A54" s="39" t="s">
        <v>109</v>
      </c>
      <c r="B54" s="40">
        <v>1211379.4850000001</v>
      </c>
      <c r="C54" s="40">
        <v>708087.44499999995</v>
      </c>
      <c r="D54" s="40">
        <v>106.117</v>
      </c>
      <c r="E54" s="40">
        <v>106.253</v>
      </c>
      <c r="F54" s="41" t="s">
        <v>114</v>
      </c>
      <c r="G54" s="41">
        <v>0.13600000000000001</v>
      </c>
      <c r="I54" s="39" t="s">
        <v>109</v>
      </c>
      <c r="J54" s="42">
        <v>1211379.4850000001</v>
      </c>
      <c r="K54" s="42">
        <v>708087.44499999995</v>
      </c>
      <c r="L54" s="42">
        <v>106.117</v>
      </c>
      <c r="M54" s="42">
        <v>106.178</v>
      </c>
      <c r="N54" s="42" t="s">
        <v>114</v>
      </c>
      <c r="O54" s="42">
        <v>6.0999999999999999E-2</v>
      </c>
      <c r="Q54" s="39" t="s">
        <v>109</v>
      </c>
      <c r="R54" s="42">
        <v>1211379.4850000001</v>
      </c>
      <c r="S54" s="42">
        <v>708087.44499999995</v>
      </c>
      <c r="T54" s="42">
        <v>106.117</v>
      </c>
      <c r="U54" s="42">
        <v>106.17700000000001</v>
      </c>
      <c r="V54" s="42" t="s">
        <v>114</v>
      </c>
      <c r="W54" s="42">
        <f>Table212[[#This Row],[DEMZ]]-Table212[[#This Row],[KnownZ]]</f>
        <v>6.0000000000002274E-2</v>
      </c>
    </row>
    <row r="55" spans="1:23" x14ac:dyDescent="0.25">
      <c r="A55" s="39" t="s">
        <v>110</v>
      </c>
      <c r="B55" s="40">
        <v>1179146.5390000001</v>
      </c>
      <c r="C55" s="40">
        <v>701957.00899999996</v>
      </c>
      <c r="D55" s="40">
        <v>13.438000000000001</v>
      </c>
      <c r="E55" s="40">
        <v>13.497</v>
      </c>
      <c r="F55" s="41" t="s">
        <v>114</v>
      </c>
      <c r="G55" s="41">
        <v>5.8999999999999997E-2</v>
      </c>
      <c r="I55" s="39" t="s">
        <v>110</v>
      </c>
      <c r="J55" s="42">
        <v>1179146.5390000001</v>
      </c>
      <c r="K55" s="42">
        <v>701957.00899999996</v>
      </c>
      <c r="L55" s="42">
        <v>13.438000000000001</v>
      </c>
      <c r="M55" s="42">
        <v>13.364000000000001</v>
      </c>
      <c r="N55" s="42" t="s">
        <v>114</v>
      </c>
      <c r="O55" s="42">
        <v>-7.3999999999999996E-2</v>
      </c>
      <c r="Q55" s="39" t="s">
        <v>110</v>
      </c>
      <c r="R55" s="42">
        <v>1179146.5390000001</v>
      </c>
      <c r="S55" s="42">
        <v>701957.00899999996</v>
      </c>
      <c r="T55" s="42">
        <v>13.438000000000001</v>
      </c>
      <c r="U55" s="42">
        <v>13.363</v>
      </c>
      <c r="V55" s="42" t="s">
        <v>114</v>
      </c>
      <c r="W55" s="42">
        <f>Table212[[#This Row],[DEMZ]]-Table212[[#This Row],[KnownZ]]</f>
        <v>-7.5000000000001066E-2</v>
      </c>
    </row>
    <row r="56" spans="1:23" x14ac:dyDescent="0.25">
      <c r="A56" s="39" t="s">
        <v>111</v>
      </c>
      <c r="B56" s="40">
        <v>1129126.4580000001</v>
      </c>
      <c r="C56" s="40">
        <v>667753.38500000001</v>
      </c>
      <c r="D56" s="40">
        <v>266.44400000000002</v>
      </c>
      <c r="E56" s="40">
        <v>266.51499999999999</v>
      </c>
      <c r="F56" s="41" t="s">
        <v>114</v>
      </c>
      <c r="G56" s="41">
        <v>7.0999999999999994E-2</v>
      </c>
      <c r="I56" s="39" t="s">
        <v>111</v>
      </c>
      <c r="J56" s="42">
        <v>1129126.4580000001</v>
      </c>
      <c r="K56" s="42">
        <v>667753.38500000001</v>
      </c>
      <c r="L56" s="42">
        <v>266.44400000000002</v>
      </c>
      <c r="M56" s="42">
        <v>266.43299999999999</v>
      </c>
      <c r="N56" s="42" t="s">
        <v>114</v>
      </c>
      <c r="O56" s="42">
        <v>-1.0999999999999999E-2</v>
      </c>
      <c r="Q56" s="39" t="s">
        <v>111</v>
      </c>
      <c r="R56" s="42">
        <v>1129126.4580000001</v>
      </c>
      <c r="S56" s="42">
        <v>667753.38500000001</v>
      </c>
      <c r="T56" s="42">
        <v>266.44400000000002</v>
      </c>
      <c r="U56" s="42">
        <v>266.43900000000002</v>
      </c>
      <c r="V56" s="42" t="s">
        <v>114</v>
      </c>
      <c r="W56" s="42">
        <f>Table212[[#This Row],[DEMZ]]-Table212[[#This Row],[KnownZ]]</f>
        <v>-4.9999999999954525E-3</v>
      </c>
    </row>
    <row r="57" spans="1:23" x14ac:dyDescent="0.25">
      <c r="A57" s="39" t="s">
        <v>112</v>
      </c>
      <c r="B57" s="40">
        <v>1127046.925</v>
      </c>
      <c r="C57" s="40">
        <v>686868.98800000001</v>
      </c>
      <c r="D57" s="40">
        <v>232.053</v>
      </c>
      <c r="E57" s="40">
        <v>232.154</v>
      </c>
      <c r="F57" s="41" t="s">
        <v>114</v>
      </c>
      <c r="G57" s="41">
        <v>0.10100000000000001</v>
      </c>
      <c r="I57" s="39" t="s">
        <v>112</v>
      </c>
      <c r="J57" s="42">
        <v>1127046.925</v>
      </c>
      <c r="K57" s="42">
        <v>686868.98800000001</v>
      </c>
      <c r="L57" s="42">
        <v>232.053</v>
      </c>
      <c r="M57" s="42">
        <v>232.14</v>
      </c>
      <c r="N57" s="42" t="s">
        <v>114</v>
      </c>
      <c r="O57" s="42">
        <v>8.6999999999999994E-2</v>
      </c>
      <c r="Q57" s="39" t="s">
        <v>112</v>
      </c>
      <c r="R57" s="42">
        <v>1127046.925</v>
      </c>
      <c r="S57" s="42">
        <v>686868.98800000001</v>
      </c>
      <c r="T57" s="42">
        <v>232.053</v>
      </c>
      <c r="U57" s="42">
        <v>232.12299999999999</v>
      </c>
      <c r="V57" s="42" t="s">
        <v>114</v>
      </c>
      <c r="W57" s="42">
        <f>Table212[[#This Row],[DEMZ]]-Table212[[#This Row],[KnownZ]]</f>
        <v>6.9999999999993179E-2</v>
      </c>
    </row>
    <row r="58" spans="1:23" x14ac:dyDescent="0.25">
      <c r="A58" s="39" t="s">
        <v>113</v>
      </c>
      <c r="B58" s="40">
        <v>1149827.585</v>
      </c>
      <c r="C58" s="40">
        <v>695459.98</v>
      </c>
      <c r="D58" s="40">
        <v>312.34899999999999</v>
      </c>
      <c r="E58" s="40">
        <v>312.637</v>
      </c>
      <c r="F58" s="41" t="s">
        <v>114</v>
      </c>
      <c r="G58" s="41">
        <v>0.28799999999999998</v>
      </c>
      <c r="I58" s="39" t="s">
        <v>113</v>
      </c>
      <c r="J58" s="42">
        <v>1149827.585</v>
      </c>
      <c r="K58" s="42">
        <v>695459.98</v>
      </c>
      <c r="L58" s="42">
        <v>312.34899999999999</v>
      </c>
      <c r="M58" s="42">
        <v>312.55099999999999</v>
      </c>
      <c r="N58" s="42" t="s">
        <v>114</v>
      </c>
      <c r="O58" s="42">
        <v>0.20200000000000001</v>
      </c>
      <c r="Q58" s="39" t="s">
        <v>113</v>
      </c>
      <c r="R58" s="42">
        <v>1149827.585</v>
      </c>
      <c r="S58" s="42">
        <v>695459.98</v>
      </c>
      <c r="T58" s="42">
        <v>312.34899999999999</v>
      </c>
      <c r="U58" s="42">
        <v>312.55</v>
      </c>
      <c r="V58" s="42" t="s">
        <v>114</v>
      </c>
      <c r="W58" s="42">
        <f>Table212[[#This Row],[DEMZ]]-Table212[[#This Row],[KnownZ]]</f>
        <v>0.20100000000002183</v>
      </c>
    </row>
    <row r="61" spans="1:23" x14ac:dyDescent="0.25">
      <c r="O61" s="1"/>
    </row>
    <row r="62" spans="1:23" x14ac:dyDescent="0.25">
      <c r="O62" s="1"/>
    </row>
    <row r="63" spans="1:23" x14ac:dyDescent="0.25">
      <c r="O63" s="1"/>
    </row>
    <row r="64" spans="1:23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workbookViewId="0">
      <selection activeCell="A3" sqref="A3"/>
    </sheetView>
  </sheetViews>
  <sheetFormatPr defaultRowHeight="15" x14ac:dyDescent="0.25"/>
  <cols>
    <col min="1" max="1" width="12.85546875" style="32" bestFit="1" customWidth="1"/>
    <col min="2" max="2" width="12.5703125" style="29" bestFit="1" customWidth="1"/>
    <col min="3" max="3" width="13.85546875" style="29" bestFit="1" customWidth="1"/>
    <col min="4" max="4" width="13.42578125" style="29" bestFit="1" customWidth="1"/>
    <col min="5" max="5" width="12.28515625" style="29" bestFit="1" customWidth="1"/>
    <col min="6" max="6" width="16.42578125" style="24" bestFit="1" customWidth="1"/>
    <col min="7" max="7" width="11.85546875" style="29" bestFit="1" customWidth="1"/>
    <col min="8" max="8" width="9.85546875" style="29" bestFit="1" customWidth="1"/>
    <col min="9" max="9" width="2.7109375" style="24" customWidth="1"/>
    <col min="10" max="10" width="12.85546875" style="32" bestFit="1" customWidth="1"/>
    <col min="11" max="11" width="12.5703125" style="24" bestFit="1" customWidth="1"/>
    <col min="12" max="12" width="13.85546875" style="24" bestFit="1" customWidth="1"/>
    <col min="13" max="13" width="13.42578125" style="24" bestFit="1" customWidth="1"/>
    <col min="14" max="14" width="12.28515625" style="24" bestFit="1" customWidth="1"/>
    <col min="15" max="15" width="16.42578125" style="24" bestFit="1" customWidth="1"/>
    <col min="16" max="16" width="11.85546875" style="24" bestFit="1" customWidth="1"/>
    <col min="17" max="17" width="9.85546875" style="24" bestFit="1" customWidth="1"/>
    <col min="18" max="18" width="2.7109375" style="24" customWidth="1"/>
    <col min="19" max="19" width="12.85546875" style="32" bestFit="1" customWidth="1"/>
    <col min="20" max="20" width="12.5703125" style="29" bestFit="1" customWidth="1"/>
    <col min="21" max="21" width="13.85546875" style="29" bestFit="1" customWidth="1"/>
    <col min="22" max="22" width="13.42578125" style="29" bestFit="1" customWidth="1"/>
    <col min="23" max="23" width="12.28515625" style="29" bestFit="1" customWidth="1"/>
    <col min="24" max="24" width="16.42578125" style="24" bestFit="1" customWidth="1"/>
    <col min="25" max="25" width="11.85546875" style="29" bestFit="1" customWidth="1"/>
    <col min="26" max="26" width="2.7109375" style="24" customWidth="1"/>
    <col min="27" max="27" width="18.140625" style="24" bestFit="1" customWidth="1"/>
    <col min="28" max="28" width="8.140625" style="24" bestFit="1" customWidth="1"/>
    <col min="29" max="16384" width="9.140625" style="24"/>
  </cols>
  <sheetData>
    <row r="1" spans="1:28" x14ac:dyDescent="0.25">
      <c r="A1" s="38" t="s">
        <v>13</v>
      </c>
      <c r="B1" s="38"/>
      <c r="C1" s="38"/>
      <c r="D1" s="38"/>
      <c r="E1" s="38"/>
      <c r="F1" s="38"/>
      <c r="G1" s="38"/>
      <c r="H1" s="38"/>
      <c r="I1" s="14"/>
      <c r="J1" s="38" t="s">
        <v>38</v>
      </c>
      <c r="K1" s="38"/>
      <c r="L1" s="38"/>
      <c r="M1" s="38"/>
      <c r="N1" s="38"/>
      <c r="O1" s="38"/>
      <c r="P1" s="38"/>
      <c r="Q1" s="38"/>
      <c r="R1" s="14"/>
      <c r="S1" s="33" t="s">
        <v>161</v>
      </c>
      <c r="T1" s="33"/>
      <c r="U1" s="33"/>
      <c r="V1" s="33"/>
      <c r="W1" s="33"/>
      <c r="X1" s="33"/>
      <c r="Y1" s="34"/>
      <c r="Z1" s="22"/>
      <c r="AA1" s="2" t="s">
        <v>14</v>
      </c>
      <c r="AB1" s="23">
        <f>_xlfn.PERCENTILE.INC(H:H, 0.95)</f>
        <v>0.25739999999999996</v>
      </c>
    </row>
    <row r="2" spans="1:28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8</v>
      </c>
      <c r="I2" s="14"/>
      <c r="J2" s="15" t="s">
        <v>0</v>
      </c>
      <c r="K2" s="16" t="s">
        <v>1</v>
      </c>
      <c r="L2" s="16" t="s">
        <v>2</v>
      </c>
      <c r="M2" s="16" t="s">
        <v>3</v>
      </c>
      <c r="N2" s="16" t="s">
        <v>12</v>
      </c>
      <c r="O2" s="16" t="s">
        <v>5</v>
      </c>
      <c r="P2" s="17" t="s">
        <v>6</v>
      </c>
      <c r="Q2" s="16" t="s">
        <v>8</v>
      </c>
      <c r="R2" s="14"/>
      <c r="S2" s="25" t="s">
        <v>0</v>
      </c>
      <c r="T2" s="16" t="s">
        <v>1</v>
      </c>
      <c r="U2" s="16" t="s">
        <v>2</v>
      </c>
      <c r="V2" s="16" t="s">
        <v>3</v>
      </c>
      <c r="W2" s="16" t="s">
        <v>4</v>
      </c>
      <c r="X2" s="26" t="s">
        <v>5</v>
      </c>
      <c r="Y2" s="17" t="s">
        <v>6</v>
      </c>
      <c r="Z2" s="22"/>
    </row>
    <row r="3" spans="1:28" x14ac:dyDescent="0.25">
      <c r="A3" s="6" t="s">
        <v>115</v>
      </c>
      <c r="B3" s="20">
        <v>1093353.355</v>
      </c>
      <c r="C3" s="20">
        <v>675819.4</v>
      </c>
      <c r="D3" s="20">
        <v>245.988</v>
      </c>
      <c r="E3" s="20">
        <v>245.74199999999999</v>
      </c>
      <c r="F3" s="9" t="s">
        <v>160</v>
      </c>
      <c r="G3" s="8">
        <v>-0.246</v>
      </c>
      <c r="H3" s="9">
        <f>ABS(Table3[[#This Row],[DeltaZ]])</f>
        <v>0.246</v>
      </c>
      <c r="I3" s="14"/>
      <c r="J3" s="6" t="s">
        <v>115</v>
      </c>
      <c r="K3" s="20">
        <v>1093353.355</v>
      </c>
      <c r="L3" s="20">
        <v>675819.4</v>
      </c>
      <c r="M3" s="20">
        <v>245.988</v>
      </c>
      <c r="N3" s="20">
        <v>245.74100000000001</v>
      </c>
      <c r="O3" s="9" t="s">
        <v>160</v>
      </c>
      <c r="P3" s="8">
        <f>Table37[[#This Row],[DEMZ]]-Table37[[#This Row],[KnownZ]]</f>
        <v>-0.24699999999998568</v>
      </c>
      <c r="Q3" s="9">
        <f>ABS(Table37[[#This Row],[DeltaZ]])</f>
        <v>0.24699999999998568</v>
      </c>
      <c r="R3" s="14"/>
      <c r="S3" s="6" t="s">
        <v>138</v>
      </c>
      <c r="T3" s="20">
        <v>1179401.9620000001</v>
      </c>
      <c r="U3" s="20">
        <v>568881.70200000005</v>
      </c>
      <c r="V3" s="20">
        <v>685.47199999999998</v>
      </c>
      <c r="W3" s="20">
        <v>685.21299999999997</v>
      </c>
      <c r="X3" s="9" t="s">
        <v>160</v>
      </c>
      <c r="Y3" s="8">
        <v>-0.25900000000000001</v>
      </c>
      <c r="Z3" s="22"/>
    </row>
    <row r="4" spans="1:28" x14ac:dyDescent="0.25">
      <c r="A4" s="6" t="s">
        <v>116</v>
      </c>
      <c r="B4" s="20">
        <v>1078893.3799999999</v>
      </c>
      <c r="C4" s="20">
        <v>709426.24100000004</v>
      </c>
      <c r="D4" s="20">
        <v>128.16499999999999</v>
      </c>
      <c r="E4" s="20">
        <v>128.11199999999999</v>
      </c>
      <c r="F4" s="9" t="s">
        <v>160</v>
      </c>
      <c r="G4" s="8">
        <v>-5.2999999999999999E-2</v>
      </c>
      <c r="H4" s="9">
        <f>ABS(Table3[[#This Row],[DeltaZ]])</f>
        <v>5.2999999999999999E-2</v>
      </c>
      <c r="I4" s="14"/>
      <c r="J4" s="6" t="s">
        <v>116</v>
      </c>
      <c r="K4" s="20">
        <v>1078893.3799999999</v>
      </c>
      <c r="L4" s="20">
        <v>709426.24100000004</v>
      </c>
      <c r="M4" s="20">
        <v>128.16499999999999</v>
      </c>
      <c r="N4" s="20">
        <v>128.10300000000001</v>
      </c>
      <c r="O4" s="9" t="s">
        <v>160</v>
      </c>
      <c r="P4" s="8">
        <f>Table37[[#This Row],[DEMZ]]-Table37[[#This Row],[KnownZ]]</f>
        <v>-6.1999999999983402E-2</v>
      </c>
      <c r="Q4" s="9">
        <f>ABS(Table37[[#This Row],[DeltaZ]])</f>
        <v>6.1999999999983402E-2</v>
      </c>
      <c r="R4" s="14"/>
      <c r="S4" s="6" t="s">
        <v>144</v>
      </c>
      <c r="T4" s="20">
        <v>1194669.304</v>
      </c>
      <c r="U4" s="20">
        <v>701112.12800000003</v>
      </c>
      <c r="V4" s="20">
        <v>370.23099999999999</v>
      </c>
      <c r="W4" s="20">
        <v>369.62099999999998</v>
      </c>
      <c r="X4" s="20" t="s">
        <v>160</v>
      </c>
      <c r="Y4" s="20">
        <v>-0.61</v>
      </c>
      <c r="Z4" s="22"/>
    </row>
    <row r="5" spans="1:28" x14ac:dyDescent="0.25">
      <c r="A5" s="6" t="s">
        <v>117</v>
      </c>
      <c r="B5" s="20">
        <v>1116940.713</v>
      </c>
      <c r="C5" s="20">
        <v>748056.21799999999</v>
      </c>
      <c r="D5" s="20">
        <v>251.64400000000001</v>
      </c>
      <c r="E5" s="20">
        <v>251.73400000000001</v>
      </c>
      <c r="F5" s="9" t="s">
        <v>160</v>
      </c>
      <c r="G5" s="8">
        <v>0.09</v>
      </c>
      <c r="H5" s="9">
        <f>ABS(Table3[[#This Row],[DeltaZ]])</f>
        <v>0.09</v>
      </c>
      <c r="I5" s="14"/>
      <c r="J5" s="6" t="s">
        <v>117</v>
      </c>
      <c r="K5" s="20">
        <v>1116940.713</v>
      </c>
      <c r="L5" s="20">
        <v>748056.21799999999</v>
      </c>
      <c r="M5" s="20">
        <v>251.64400000000001</v>
      </c>
      <c r="N5" s="20">
        <v>251.721</v>
      </c>
      <c r="O5" s="9" t="s">
        <v>160</v>
      </c>
      <c r="P5" s="8">
        <f>Table37[[#This Row],[DEMZ]]-Table37[[#This Row],[KnownZ]]</f>
        <v>7.6999999999998181E-2</v>
      </c>
      <c r="Q5" s="9">
        <f>ABS(Table37[[#This Row],[DeltaZ]])</f>
        <v>7.6999999999998181E-2</v>
      </c>
      <c r="R5" s="14"/>
      <c r="S5" s="6" t="s">
        <v>155</v>
      </c>
      <c r="T5" s="20">
        <v>1126238.2</v>
      </c>
      <c r="U5" s="20">
        <v>590773.946</v>
      </c>
      <c r="V5" s="20">
        <v>302.86399999999998</v>
      </c>
      <c r="W5" s="20">
        <v>303.125</v>
      </c>
      <c r="X5" s="20" t="s">
        <v>160</v>
      </c>
      <c r="Y5" s="20">
        <v>0.26100000000000001</v>
      </c>
      <c r="Z5" s="22"/>
    </row>
    <row r="6" spans="1:28" x14ac:dyDescent="0.25">
      <c r="A6" s="6" t="s">
        <v>118</v>
      </c>
      <c r="B6" s="20">
        <v>1195213.152</v>
      </c>
      <c r="C6" s="20">
        <v>661016.67200000002</v>
      </c>
      <c r="D6" s="20">
        <v>493.49299999999999</v>
      </c>
      <c r="E6" s="20">
        <v>493.49900000000002</v>
      </c>
      <c r="F6" s="9" t="s">
        <v>160</v>
      </c>
      <c r="G6" s="8">
        <v>6.0000000000000001E-3</v>
      </c>
      <c r="H6" s="9">
        <f>ABS(Table3[[#This Row],[DeltaZ]])</f>
        <v>6.0000000000000001E-3</v>
      </c>
      <c r="I6" s="14"/>
      <c r="J6" s="6" t="s">
        <v>118</v>
      </c>
      <c r="K6" s="20">
        <v>1195213.152</v>
      </c>
      <c r="L6" s="20">
        <v>661016.67200000002</v>
      </c>
      <c r="M6" s="20">
        <v>493.49299999999999</v>
      </c>
      <c r="N6" s="20">
        <v>493.48700000000002</v>
      </c>
      <c r="O6" s="9" t="s">
        <v>160</v>
      </c>
      <c r="P6" s="8">
        <f>Table37[[#This Row],[DEMZ]]-Table37[[#This Row],[KnownZ]]</f>
        <v>-5.9999999999718057E-3</v>
      </c>
      <c r="Q6" s="9">
        <f>ABS(Table37[[#This Row],[DeltaZ]])</f>
        <v>5.9999999999718057E-3</v>
      </c>
      <c r="R6" s="14"/>
      <c r="S6" s="6"/>
      <c r="T6" s="20"/>
      <c r="U6" s="20"/>
      <c r="V6" s="20"/>
      <c r="W6" s="20"/>
      <c r="X6" s="20"/>
      <c r="Y6" s="20"/>
      <c r="Z6" s="22"/>
    </row>
    <row r="7" spans="1:28" x14ac:dyDescent="0.25">
      <c r="A7" s="6" t="s">
        <v>119</v>
      </c>
      <c r="B7" s="20">
        <v>1122955.925</v>
      </c>
      <c r="C7" s="20">
        <v>732409.32700000005</v>
      </c>
      <c r="D7" s="20">
        <v>308.33300000000003</v>
      </c>
      <c r="E7" s="20">
        <v>308.38200000000001</v>
      </c>
      <c r="F7" s="9" t="s">
        <v>160</v>
      </c>
      <c r="G7" s="8">
        <v>4.9000000000000002E-2</v>
      </c>
      <c r="H7" s="9">
        <f>ABS(Table3[[#This Row],[DeltaZ]])</f>
        <v>4.9000000000000002E-2</v>
      </c>
      <c r="I7" s="14"/>
      <c r="J7" s="6" t="s">
        <v>119</v>
      </c>
      <c r="K7" s="20">
        <v>1122955.925</v>
      </c>
      <c r="L7" s="20">
        <v>732409.32700000005</v>
      </c>
      <c r="M7" s="20">
        <v>308.33300000000003</v>
      </c>
      <c r="N7" s="20">
        <v>308.34800000000001</v>
      </c>
      <c r="O7" s="9" t="s">
        <v>160</v>
      </c>
      <c r="P7" s="8">
        <f>Table37[[#This Row],[DEMZ]]-Table37[[#This Row],[KnownZ]]</f>
        <v>1.4999999999986358E-2</v>
      </c>
      <c r="Q7" s="9">
        <f>ABS(Table37[[#This Row],[DeltaZ]])</f>
        <v>1.4999999999986358E-2</v>
      </c>
      <c r="R7" s="14"/>
      <c r="S7" s="6"/>
      <c r="T7" s="20"/>
      <c r="U7" s="20"/>
      <c r="V7" s="20"/>
      <c r="W7" s="20"/>
      <c r="X7" s="20"/>
      <c r="Y7" s="20"/>
      <c r="Z7" s="22"/>
    </row>
    <row r="8" spans="1:28" x14ac:dyDescent="0.25">
      <c r="A8" s="6" t="s">
        <v>120</v>
      </c>
      <c r="B8" s="20">
        <v>1083363.8359999999</v>
      </c>
      <c r="C8" s="20">
        <v>739055.10699999996</v>
      </c>
      <c r="D8" s="20">
        <v>178.864</v>
      </c>
      <c r="E8" s="20">
        <v>178.63399999999999</v>
      </c>
      <c r="F8" s="9" t="s">
        <v>160</v>
      </c>
      <c r="G8" s="8">
        <v>-0.23</v>
      </c>
      <c r="H8" s="9">
        <f>ABS(Table3[[#This Row],[DeltaZ]])</f>
        <v>0.23</v>
      </c>
      <c r="I8" s="14"/>
      <c r="J8" s="6" t="s">
        <v>120</v>
      </c>
      <c r="K8" s="20">
        <v>1083363.8359999999</v>
      </c>
      <c r="L8" s="20">
        <v>739055.10699999996</v>
      </c>
      <c r="M8" s="20">
        <v>178.864</v>
      </c>
      <c r="N8" s="20">
        <v>178.643</v>
      </c>
      <c r="O8" s="9" t="s">
        <v>160</v>
      </c>
      <c r="P8" s="8">
        <f>Table37[[#This Row],[DEMZ]]-Table37[[#This Row],[KnownZ]]</f>
        <v>-0.22100000000000364</v>
      </c>
      <c r="Q8" s="9">
        <f>ABS(Table37[[#This Row],[DeltaZ]])</f>
        <v>0.22100000000000364</v>
      </c>
      <c r="R8" s="14"/>
      <c r="S8" s="6"/>
      <c r="T8" s="20"/>
      <c r="U8" s="20"/>
      <c r="V8" s="20"/>
      <c r="W8" s="20"/>
      <c r="X8" s="20"/>
      <c r="Y8" s="20"/>
      <c r="Z8" s="22"/>
    </row>
    <row r="9" spans="1:28" x14ac:dyDescent="0.25">
      <c r="A9" s="6" t="s">
        <v>121</v>
      </c>
      <c r="B9" s="20">
        <v>1108976.9620000001</v>
      </c>
      <c r="C9" s="20">
        <v>648821.70400000003</v>
      </c>
      <c r="D9" s="20">
        <v>253.54400000000001</v>
      </c>
      <c r="E9" s="20">
        <v>253.72</v>
      </c>
      <c r="F9" s="9" t="s">
        <v>160</v>
      </c>
      <c r="G9" s="8">
        <v>0.17599999999999999</v>
      </c>
      <c r="H9" s="9">
        <f>ABS(Table3[[#This Row],[DeltaZ]])</f>
        <v>0.17599999999999999</v>
      </c>
      <c r="I9" s="14"/>
      <c r="J9" s="6" t="s">
        <v>121</v>
      </c>
      <c r="K9" s="20">
        <v>1108976.9620000001</v>
      </c>
      <c r="L9" s="20">
        <v>648821.70400000003</v>
      </c>
      <c r="M9" s="20">
        <v>253.54400000000001</v>
      </c>
      <c r="N9" s="20">
        <v>253.732</v>
      </c>
      <c r="O9" s="9" t="s">
        <v>160</v>
      </c>
      <c r="P9" s="8">
        <f>Table37[[#This Row],[DEMZ]]-Table37[[#This Row],[KnownZ]]</f>
        <v>0.18799999999998818</v>
      </c>
      <c r="Q9" s="9">
        <f>ABS(Table37[[#This Row],[DeltaZ]])</f>
        <v>0.18799999999998818</v>
      </c>
      <c r="R9" s="14"/>
      <c r="S9" s="6"/>
      <c r="T9" s="20"/>
      <c r="U9" s="20"/>
      <c r="V9" s="20"/>
      <c r="W9" s="20"/>
      <c r="X9" s="20"/>
      <c r="Y9" s="20"/>
      <c r="Z9" s="22"/>
    </row>
    <row r="10" spans="1:28" x14ac:dyDescent="0.25">
      <c r="A10" s="6" t="s">
        <v>122</v>
      </c>
      <c r="B10" s="20">
        <v>1091508.7590000001</v>
      </c>
      <c r="C10" s="20">
        <v>635861.60199999996</v>
      </c>
      <c r="D10" s="20">
        <v>26.141999999999999</v>
      </c>
      <c r="E10" s="20">
        <v>26.07</v>
      </c>
      <c r="F10" s="9" t="s">
        <v>160</v>
      </c>
      <c r="G10" s="8">
        <v>-7.1999999999999995E-2</v>
      </c>
      <c r="H10" s="9">
        <f>ABS(Table3[[#This Row],[DeltaZ]])</f>
        <v>7.1999999999999995E-2</v>
      </c>
      <c r="I10" s="14"/>
      <c r="J10" s="6" t="s">
        <v>122</v>
      </c>
      <c r="K10" s="20">
        <v>1091508.7590000001</v>
      </c>
      <c r="L10" s="20">
        <v>635861.60199999996</v>
      </c>
      <c r="M10" s="20">
        <v>26.141999999999999</v>
      </c>
      <c r="N10" s="20">
        <v>26.088000000000001</v>
      </c>
      <c r="O10" s="9" t="s">
        <v>160</v>
      </c>
      <c r="P10" s="8">
        <f>Table37[[#This Row],[DEMZ]]-Table37[[#This Row],[KnownZ]]</f>
        <v>-5.3999999999998494E-2</v>
      </c>
      <c r="Q10" s="9">
        <f>ABS(Table37[[#This Row],[DeltaZ]])</f>
        <v>5.3999999999998494E-2</v>
      </c>
      <c r="R10" s="14"/>
      <c r="S10" s="6"/>
      <c r="T10" s="20"/>
      <c r="U10" s="20"/>
      <c r="V10" s="20"/>
      <c r="W10" s="20"/>
      <c r="X10" s="20"/>
      <c r="Y10" s="20"/>
      <c r="Z10" s="22"/>
    </row>
    <row r="11" spans="1:28" x14ac:dyDescent="0.25">
      <c r="A11" s="6" t="s">
        <v>123</v>
      </c>
      <c r="B11" s="20">
        <v>1079607.3729999999</v>
      </c>
      <c r="C11" s="20">
        <v>692183.42500000005</v>
      </c>
      <c r="D11" s="20">
        <v>15.444000000000001</v>
      </c>
      <c r="E11" s="20">
        <v>15.377000000000001</v>
      </c>
      <c r="F11" s="9" t="s">
        <v>160</v>
      </c>
      <c r="G11" s="8">
        <v>-6.7000000000000004E-2</v>
      </c>
      <c r="H11" s="9">
        <f>ABS(Table3[[#This Row],[DeltaZ]])</f>
        <v>6.7000000000000004E-2</v>
      </c>
      <c r="I11" s="14"/>
      <c r="J11" s="6" t="s">
        <v>123</v>
      </c>
      <c r="K11" s="20">
        <v>1079607.3729999999</v>
      </c>
      <c r="L11" s="20">
        <v>692183.42500000005</v>
      </c>
      <c r="M11" s="20">
        <v>15.444000000000001</v>
      </c>
      <c r="N11" s="20">
        <v>15.378</v>
      </c>
      <c r="O11" s="9" t="s">
        <v>160</v>
      </c>
      <c r="P11" s="8">
        <f>Table37[[#This Row],[DEMZ]]-Table37[[#This Row],[KnownZ]]</f>
        <v>-6.6000000000000725E-2</v>
      </c>
      <c r="Q11" s="9">
        <f>ABS(Table37[[#This Row],[DeltaZ]])</f>
        <v>6.6000000000000725E-2</v>
      </c>
      <c r="R11" s="14"/>
      <c r="S11" s="6"/>
      <c r="T11" s="20"/>
      <c r="U11" s="20"/>
      <c r="V11" s="20"/>
      <c r="W11" s="20"/>
      <c r="X11" s="20"/>
      <c r="Y11" s="20"/>
      <c r="Z11" s="27"/>
    </row>
    <row r="12" spans="1:28" x14ac:dyDescent="0.25">
      <c r="A12" s="6" t="s">
        <v>124</v>
      </c>
      <c r="B12" s="20">
        <v>1091552.064</v>
      </c>
      <c r="C12" s="20">
        <v>751931.54500000004</v>
      </c>
      <c r="D12" s="20">
        <v>253.44399999999999</v>
      </c>
      <c r="E12" s="20">
        <v>253.19300000000001</v>
      </c>
      <c r="F12" s="9" t="s">
        <v>160</v>
      </c>
      <c r="G12" s="8">
        <v>-0.251</v>
      </c>
      <c r="H12" s="9">
        <f>ABS(Table3[[#This Row],[DeltaZ]])</f>
        <v>0.251</v>
      </c>
      <c r="I12" s="14"/>
      <c r="J12" s="6" t="s">
        <v>124</v>
      </c>
      <c r="K12" s="20">
        <v>1091552.064</v>
      </c>
      <c r="L12" s="20">
        <v>751931.54500000004</v>
      </c>
      <c r="M12" s="20">
        <v>253.44399999999999</v>
      </c>
      <c r="N12" s="20">
        <v>253.19300000000001</v>
      </c>
      <c r="O12" s="9" t="s">
        <v>160</v>
      </c>
      <c r="P12" s="8">
        <f>Table37[[#This Row],[DEMZ]]-Table37[[#This Row],[KnownZ]]</f>
        <v>-0.25099999999997635</v>
      </c>
      <c r="Q12" s="9">
        <f>ABS(Table37[[#This Row],[DeltaZ]])</f>
        <v>0.25099999999997635</v>
      </c>
      <c r="R12" s="14"/>
      <c r="S12" s="6"/>
      <c r="T12" s="20"/>
      <c r="U12" s="20"/>
      <c r="V12" s="20"/>
      <c r="W12" s="20"/>
      <c r="X12" s="20"/>
      <c r="Y12" s="20"/>
      <c r="Z12" s="27"/>
    </row>
    <row r="13" spans="1:28" x14ac:dyDescent="0.25">
      <c r="A13" s="6" t="s">
        <v>125</v>
      </c>
      <c r="B13" s="20">
        <v>1135402.8160000001</v>
      </c>
      <c r="C13" s="20">
        <v>707821.00899999996</v>
      </c>
      <c r="D13" s="20">
        <v>325.17200000000003</v>
      </c>
      <c r="E13" s="20">
        <v>325.29899999999998</v>
      </c>
      <c r="F13" s="9" t="s">
        <v>160</v>
      </c>
      <c r="G13" s="8">
        <v>0.127</v>
      </c>
      <c r="H13" s="9">
        <f>ABS(Table3[[#This Row],[DeltaZ]])</f>
        <v>0.127</v>
      </c>
      <c r="I13" s="14"/>
      <c r="J13" s="6" t="s">
        <v>125</v>
      </c>
      <c r="K13" s="20">
        <v>1135402.8160000001</v>
      </c>
      <c r="L13" s="20">
        <v>707821.00899999996</v>
      </c>
      <c r="M13" s="20">
        <v>325.17200000000003</v>
      </c>
      <c r="N13" s="20">
        <v>325.29399999999998</v>
      </c>
      <c r="O13" s="9" t="s">
        <v>160</v>
      </c>
      <c r="P13" s="8">
        <f>Table37[[#This Row],[DEMZ]]-Table37[[#This Row],[KnownZ]]</f>
        <v>0.12199999999995725</v>
      </c>
      <c r="Q13" s="9">
        <f>ABS(Table37[[#This Row],[DeltaZ]])</f>
        <v>0.12199999999995725</v>
      </c>
      <c r="R13" s="14"/>
      <c r="S13" s="6"/>
      <c r="T13" s="20"/>
      <c r="U13" s="20"/>
      <c r="V13" s="20"/>
      <c r="W13" s="20"/>
      <c r="X13" s="20"/>
      <c r="Y13" s="20"/>
      <c r="Z13" s="27"/>
    </row>
    <row r="14" spans="1:28" x14ac:dyDescent="0.25">
      <c r="A14" s="6" t="s">
        <v>126</v>
      </c>
      <c r="B14" s="20">
        <v>1152209.1769999999</v>
      </c>
      <c r="C14" s="20">
        <v>675702.05799999996</v>
      </c>
      <c r="D14" s="20">
        <v>293.30599999999998</v>
      </c>
      <c r="E14" s="20">
        <v>293.18099999999998</v>
      </c>
      <c r="F14" s="9" t="s">
        <v>160</v>
      </c>
      <c r="G14" s="8">
        <v>-0.125</v>
      </c>
      <c r="H14" s="9">
        <f>ABS(Table3[[#This Row],[DeltaZ]])</f>
        <v>0.125</v>
      </c>
      <c r="I14" s="14"/>
      <c r="J14" s="6" t="s">
        <v>126</v>
      </c>
      <c r="K14" s="20">
        <v>1152209.1769999999</v>
      </c>
      <c r="L14" s="20">
        <v>675702.05799999996</v>
      </c>
      <c r="M14" s="20">
        <v>293.30599999999998</v>
      </c>
      <c r="N14" s="20">
        <v>293.17500000000001</v>
      </c>
      <c r="O14" s="9" t="s">
        <v>160</v>
      </c>
      <c r="P14" s="8">
        <f>Table37[[#This Row],[DEMZ]]-Table37[[#This Row],[KnownZ]]</f>
        <v>-0.13099999999997181</v>
      </c>
      <c r="Q14" s="9">
        <f>ABS(Table37[[#This Row],[DeltaZ]])</f>
        <v>0.13099999999997181</v>
      </c>
      <c r="R14" s="14"/>
      <c r="S14" s="6"/>
      <c r="T14" s="20"/>
      <c r="U14" s="20"/>
      <c r="V14" s="20"/>
      <c r="W14" s="20"/>
      <c r="X14" s="28"/>
      <c r="Y14" s="20"/>
      <c r="Z14" s="27"/>
    </row>
    <row r="15" spans="1:28" x14ac:dyDescent="0.25">
      <c r="A15" s="6" t="s">
        <v>127</v>
      </c>
      <c r="B15" s="20">
        <v>1216230.1740000001</v>
      </c>
      <c r="C15" s="20">
        <v>693596.81099999999</v>
      </c>
      <c r="D15" s="20">
        <v>667.15</v>
      </c>
      <c r="E15" s="20">
        <v>666.97699999999998</v>
      </c>
      <c r="F15" s="9" t="s">
        <v>160</v>
      </c>
      <c r="G15" s="8">
        <v>-0.17299999999999999</v>
      </c>
      <c r="H15" s="9">
        <f>ABS(Table3[[#This Row],[DeltaZ]])</f>
        <v>0.17299999999999999</v>
      </c>
      <c r="I15" s="14"/>
      <c r="J15" s="6" t="s">
        <v>127</v>
      </c>
      <c r="K15" s="20">
        <v>1216230.1740000001</v>
      </c>
      <c r="L15" s="20">
        <v>693596.81099999999</v>
      </c>
      <c r="M15" s="20">
        <v>667.15</v>
      </c>
      <c r="N15" s="20">
        <v>666.96900000000005</v>
      </c>
      <c r="O15" s="9" t="s">
        <v>160</v>
      </c>
      <c r="P15" s="8">
        <f>Table37[[#This Row],[DEMZ]]-Table37[[#This Row],[KnownZ]]</f>
        <v>-0.18099999999992633</v>
      </c>
      <c r="Q15" s="9">
        <f>ABS(Table37[[#This Row],[DeltaZ]])</f>
        <v>0.18099999999992633</v>
      </c>
      <c r="R15" s="14"/>
      <c r="S15" s="6"/>
      <c r="T15" s="20"/>
      <c r="U15" s="20"/>
      <c r="V15" s="20"/>
      <c r="W15" s="20"/>
      <c r="X15" s="28"/>
      <c r="Y15" s="20"/>
      <c r="Z15" s="27"/>
    </row>
    <row r="16" spans="1:28" x14ac:dyDescent="0.25">
      <c r="A16" s="6" t="s">
        <v>128</v>
      </c>
      <c r="B16" s="20">
        <v>1255620.615</v>
      </c>
      <c r="C16" s="20">
        <v>649376.83100000001</v>
      </c>
      <c r="D16" s="20">
        <v>816.05</v>
      </c>
      <c r="E16" s="20">
        <v>815.96500000000003</v>
      </c>
      <c r="F16" s="9" t="s">
        <v>160</v>
      </c>
      <c r="G16" s="8">
        <v>-8.5000000000000006E-2</v>
      </c>
      <c r="H16" s="9">
        <f>ABS(Table3[[#This Row],[DeltaZ]])</f>
        <v>8.5000000000000006E-2</v>
      </c>
      <c r="I16" s="14"/>
      <c r="J16" s="6" t="s">
        <v>128</v>
      </c>
      <c r="K16" s="20">
        <v>1255620.615</v>
      </c>
      <c r="L16" s="20">
        <v>649376.83100000001</v>
      </c>
      <c r="M16" s="20">
        <v>816.05</v>
      </c>
      <c r="N16" s="20">
        <v>815.96199999999999</v>
      </c>
      <c r="O16" s="9" t="s">
        <v>160</v>
      </c>
      <c r="P16" s="8">
        <f>Table37[[#This Row],[DEMZ]]-Table37[[#This Row],[KnownZ]]</f>
        <v>-8.7999999999965439E-2</v>
      </c>
      <c r="Q16" s="9">
        <f>ABS(Table37[[#This Row],[DeltaZ]])</f>
        <v>8.7999999999965439E-2</v>
      </c>
      <c r="R16" s="14"/>
      <c r="S16" s="6"/>
      <c r="T16" s="20"/>
      <c r="U16" s="20"/>
      <c r="V16" s="20"/>
      <c r="W16" s="20"/>
      <c r="X16" s="28"/>
      <c r="Y16" s="20"/>
      <c r="Z16" s="27"/>
    </row>
    <row r="17" spans="1:26" x14ac:dyDescent="0.25">
      <c r="A17" s="6" t="s">
        <v>129</v>
      </c>
      <c r="B17" s="20">
        <v>1260039.551</v>
      </c>
      <c r="C17" s="20">
        <v>670945.31299999997</v>
      </c>
      <c r="D17" s="20">
        <v>723.54200000000003</v>
      </c>
      <c r="E17" s="20">
        <v>723.34299999999996</v>
      </c>
      <c r="F17" s="9" t="s">
        <v>160</v>
      </c>
      <c r="G17" s="8">
        <v>-0.19900000000000001</v>
      </c>
      <c r="H17" s="9">
        <f>ABS(Table3[[#This Row],[DeltaZ]])</f>
        <v>0.19900000000000001</v>
      </c>
      <c r="I17" s="14"/>
      <c r="J17" s="6" t="s">
        <v>129</v>
      </c>
      <c r="K17" s="20">
        <v>1260039.551</v>
      </c>
      <c r="L17" s="20">
        <v>670945.31299999997</v>
      </c>
      <c r="M17" s="20">
        <v>723.54200000000003</v>
      </c>
      <c r="N17" s="20">
        <v>723.351</v>
      </c>
      <c r="O17" s="9" t="s">
        <v>160</v>
      </c>
      <c r="P17" s="8">
        <f>Table37[[#This Row],[DEMZ]]-Table37[[#This Row],[KnownZ]]</f>
        <v>-0.19100000000003092</v>
      </c>
      <c r="Q17" s="9">
        <f>ABS(Table37[[#This Row],[DeltaZ]])</f>
        <v>0.19100000000003092</v>
      </c>
      <c r="R17" s="14"/>
      <c r="S17" s="6"/>
      <c r="T17" s="20"/>
      <c r="U17" s="20"/>
      <c r="V17" s="20"/>
      <c r="W17" s="20"/>
      <c r="X17" s="20"/>
      <c r="Y17" s="20"/>
      <c r="Z17" s="27"/>
    </row>
    <row r="18" spans="1:26" x14ac:dyDescent="0.25">
      <c r="A18" s="6" t="s">
        <v>130</v>
      </c>
      <c r="B18" s="20">
        <v>1178594.2180000001</v>
      </c>
      <c r="C18" s="20">
        <v>648070.18799999997</v>
      </c>
      <c r="D18" s="20">
        <v>410.05200000000002</v>
      </c>
      <c r="E18" s="20">
        <v>410.303</v>
      </c>
      <c r="F18" s="9" t="s">
        <v>160</v>
      </c>
      <c r="G18" s="8">
        <v>0.251</v>
      </c>
      <c r="H18" s="9">
        <f>ABS(Table3[[#This Row],[DeltaZ]])</f>
        <v>0.251</v>
      </c>
      <c r="I18" s="14"/>
      <c r="J18" s="6" t="s">
        <v>130</v>
      </c>
      <c r="K18" s="20">
        <v>1178594.2180000001</v>
      </c>
      <c r="L18" s="20">
        <v>648070.18799999997</v>
      </c>
      <c r="M18" s="20">
        <v>410.05200000000002</v>
      </c>
      <c r="N18" s="20">
        <v>410.29500000000002</v>
      </c>
      <c r="O18" s="9" t="s">
        <v>160</v>
      </c>
      <c r="P18" s="8">
        <f>Table37[[#This Row],[DEMZ]]-Table37[[#This Row],[KnownZ]]</f>
        <v>0.242999999999995</v>
      </c>
      <c r="Q18" s="9">
        <f>ABS(Table37[[#This Row],[DeltaZ]])</f>
        <v>0.242999999999995</v>
      </c>
      <c r="R18" s="14"/>
      <c r="S18" s="6"/>
      <c r="T18" s="20"/>
      <c r="U18" s="20"/>
      <c r="V18" s="20"/>
      <c r="W18" s="20"/>
      <c r="X18" s="20"/>
      <c r="Y18" s="20"/>
      <c r="Z18" s="27"/>
    </row>
    <row r="19" spans="1:26" x14ac:dyDescent="0.25">
      <c r="A19" s="6" t="s">
        <v>131</v>
      </c>
      <c r="B19" s="20">
        <v>1171587.933</v>
      </c>
      <c r="C19" s="20">
        <v>693492.40300000005</v>
      </c>
      <c r="D19" s="20">
        <v>223.74299999999999</v>
      </c>
      <c r="E19" s="20">
        <v>223.83600000000001</v>
      </c>
      <c r="F19" s="9" t="s">
        <v>160</v>
      </c>
      <c r="G19" s="8">
        <v>9.2999999999999999E-2</v>
      </c>
      <c r="H19" s="9">
        <f>ABS(Table3[[#This Row],[DeltaZ]])</f>
        <v>9.2999999999999999E-2</v>
      </c>
      <c r="I19" s="14"/>
      <c r="J19" s="6" t="s">
        <v>131</v>
      </c>
      <c r="K19" s="20">
        <v>1171587.933</v>
      </c>
      <c r="L19" s="20">
        <v>693492.40300000005</v>
      </c>
      <c r="M19" s="20">
        <v>223.74299999999999</v>
      </c>
      <c r="N19" s="20">
        <v>223.84200000000001</v>
      </c>
      <c r="O19" s="9" t="s">
        <v>160</v>
      </c>
      <c r="P19" s="8">
        <f>Table37[[#This Row],[DEMZ]]-Table37[[#This Row],[KnownZ]]</f>
        <v>9.9000000000017963E-2</v>
      </c>
      <c r="Q19" s="9">
        <f>ABS(Table37[[#This Row],[DeltaZ]])</f>
        <v>9.9000000000017963E-2</v>
      </c>
      <c r="R19" s="14"/>
      <c r="S19" s="6"/>
      <c r="T19" s="20"/>
      <c r="U19" s="20"/>
      <c r="V19" s="20"/>
      <c r="W19" s="20"/>
      <c r="X19" s="20"/>
      <c r="Y19" s="20"/>
      <c r="Z19" s="27"/>
    </row>
    <row r="20" spans="1:26" x14ac:dyDescent="0.25">
      <c r="A20" s="6" t="s">
        <v>132</v>
      </c>
      <c r="B20" s="20">
        <v>1176629.997</v>
      </c>
      <c r="C20" s="20">
        <v>594207.93400000001</v>
      </c>
      <c r="D20" s="20">
        <v>564.98299999999995</v>
      </c>
      <c r="E20" s="20">
        <v>564.99</v>
      </c>
      <c r="F20" s="9" t="s">
        <v>160</v>
      </c>
      <c r="G20" s="8">
        <v>7.0000000000000001E-3</v>
      </c>
      <c r="H20" s="9">
        <f>ABS(Table3[[#This Row],[DeltaZ]])</f>
        <v>7.0000000000000001E-3</v>
      </c>
      <c r="I20" s="14"/>
      <c r="J20" s="6" t="s">
        <v>132</v>
      </c>
      <c r="K20" s="20">
        <v>1176629.997</v>
      </c>
      <c r="L20" s="20">
        <v>594207.93400000001</v>
      </c>
      <c r="M20" s="20">
        <v>564.98299999999995</v>
      </c>
      <c r="N20" s="20">
        <v>564.98400000000004</v>
      </c>
      <c r="O20" s="9" t="s">
        <v>160</v>
      </c>
      <c r="P20" s="8">
        <f>Table37[[#This Row],[DEMZ]]-Table37[[#This Row],[KnownZ]]</f>
        <v>1.00000000009004E-3</v>
      </c>
      <c r="Q20" s="9">
        <f>ABS(Table37[[#This Row],[DeltaZ]])</f>
        <v>1.00000000009004E-3</v>
      </c>
      <c r="R20" s="14"/>
      <c r="S20" s="6"/>
      <c r="T20" s="20"/>
      <c r="U20" s="20"/>
      <c r="V20" s="20"/>
      <c r="W20" s="20"/>
      <c r="X20" s="28"/>
      <c r="Y20" s="20"/>
      <c r="Z20" s="27"/>
    </row>
    <row r="21" spans="1:26" x14ac:dyDescent="0.25">
      <c r="A21" s="6" t="s">
        <v>133</v>
      </c>
      <c r="B21" s="20">
        <v>1191781.577</v>
      </c>
      <c r="C21" s="20">
        <v>632934.11300000001</v>
      </c>
      <c r="D21" s="20">
        <v>573.726</v>
      </c>
      <c r="E21" s="20">
        <v>573.64499999999998</v>
      </c>
      <c r="F21" s="9" t="s">
        <v>160</v>
      </c>
      <c r="G21" s="8">
        <v>-8.1000000000000003E-2</v>
      </c>
      <c r="H21" s="9">
        <f>ABS(Table3[[#This Row],[DeltaZ]])</f>
        <v>8.1000000000000003E-2</v>
      </c>
      <c r="I21" s="14"/>
      <c r="J21" s="6" t="s">
        <v>133</v>
      </c>
      <c r="K21" s="20">
        <v>1191781.577</v>
      </c>
      <c r="L21" s="20">
        <v>632934.11300000001</v>
      </c>
      <c r="M21" s="20">
        <v>573.726</v>
      </c>
      <c r="N21" s="20">
        <v>573.66099999999994</v>
      </c>
      <c r="O21" s="9" t="s">
        <v>160</v>
      </c>
      <c r="P21" s="8">
        <f>Table37[[#This Row],[DEMZ]]-Table37[[#This Row],[KnownZ]]</f>
        <v>-6.500000000005457E-2</v>
      </c>
      <c r="Q21" s="9">
        <f>ABS(Table37[[#This Row],[DeltaZ]])</f>
        <v>6.500000000005457E-2</v>
      </c>
      <c r="R21" s="14"/>
      <c r="S21" s="6"/>
      <c r="T21" s="20"/>
      <c r="U21" s="20"/>
      <c r="V21" s="20"/>
      <c r="W21" s="20"/>
      <c r="X21" s="20"/>
      <c r="Y21" s="20"/>
      <c r="Z21" s="27"/>
    </row>
    <row r="22" spans="1:26" x14ac:dyDescent="0.25">
      <c r="A22" s="6" t="s">
        <v>134</v>
      </c>
      <c r="B22" s="20">
        <v>1228900.1950000001</v>
      </c>
      <c r="C22" s="20">
        <v>672474.17799999996</v>
      </c>
      <c r="D22" s="20">
        <v>644.38800000000003</v>
      </c>
      <c r="E22" s="20">
        <v>644.15499999999997</v>
      </c>
      <c r="F22" s="9" t="s">
        <v>160</v>
      </c>
      <c r="G22" s="8">
        <v>-0.23300000000000001</v>
      </c>
      <c r="H22" s="9">
        <f>ABS(Table3[[#This Row],[DeltaZ]])</f>
        <v>0.23300000000000001</v>
      </c>
      <c r="I22" s="14"/>
      <c r="J22" s="6" t="s">
        <v>134</v>
      </c>
      <c r="K22" s="20">
        <v>1228900.1950000001</v>
      </c>
      <c r="L22" s="20">
        <v>672474.17799999996</v>
      </c>
      <c r="M22" s="20">
        <v>644.38800000000003</v>
      </c>
      <c r="N22" s="20">
        <v>644.13900000000001</v>
      </c>
      <c r="O22" s="9" t="s">
        <v>160</v>
      </c>
      <c r="P22" s="8">
        <f>Table37[[#This Row],[DEMZ]]-Table37[[#This Row],[KnownZ]]</f>
        <v>-0.24900000000002365</v>
      </c>
      <c r="Q22" s="9">
        <f>ABS(Table37[[#This Row],[DeltaZ]])</f>
        <v>0.24900000000002365</v>
      </c>
      <c r="R22" s="14"/>
      <c r="S22" s="6"/>
      <c r="T22" s="20"/>
      <c r="U22" s="20"/>
      <c r="V22" s="20"/>
      <c r="W22" s="20"/>
      <c r="X22" s="20"/>
      <c r="Y22" s="20"/>
      <c r="Z22" s="27"/>
    </row>
    <row r="23" spans="1:26" x14ac:dyDescent="0.25">
      <c r="A23" s="6" t="s">
        <v>135</v>
      </c>
      <c r="B23" s="9">
        <v>1198718.7890000001</v>
      </c>
      <c r="C23" s="9">
        <v>565921.43200000003</v>
      </c>
      <c r="D23" s="9">
        <v>813.05200000000002</v>
      </c>
      <c r="E23" s="9">
        <v>813.12800000000004</v>
      </c>
      <c r="F23" s="9" t="s">
        <v>160</v>
      </c>
      <c r="G23" s="9">
        <v>7.5999999999999998E-2</v>
      </c>
      <c r="H23" s="9">
        <f>ABS(Table3[[#This Row],[DeltaZ]])</f>
        <v>7.5999999999999998E-2</v>
      </c>
      <c r="I23" s="14"/>
      <c r="J23" s="6" t="s">
        <v>135</v>
      </c>
      <c r="K23" s="9">
        <v>1198718.7890000001</v>
      </c>
      <c r="L23" s="9">
        <v>565921.43200000003</v>
      </c>
      <c r="M23" s="9">
        <v>813.05200000000002</v>
      </c>
      <c r="N23" s="9">
        <v>813.13</v>
      </c>
      <c r="O23" s="9" t="s">
        <v>160</v>
      </c>
      <c r="P23" s="9">
        <f>Table37[[#This Row],[DEMZ]]-Table37[[#This Row],[KnownZ]]</f>
        <v>7.7999999999974534E-2</v>
      </c>
      <c r="Q23" s="9">
        <f>ABS(Table37[[#This Row],[DeltaZ]])</f>
        <v>7.7999999999974534E-2</v>
      </c>
      <c r="R23" s="14"/>
      <c r="S23" s="6"/>
      <c r="T23" s="20"/>
      <c r="U23" s="20"/>
      <c r="V23" s="20"/>
      <c r="W23" s="20"/>
      <c r="X23" s="20"/>
      <c r="Y23" s="20"/>
      <c r="Z23" s="27"/>
    </row>
    <row r="24" spans="1:26" x14ac:dyDescent="0.25">
      <c r="A24" s="6" t="s">
        <v>136</v>
      </c>
      <c r="B24" s="9">
        <v>1215792.2450000001</v>
      </c>
      <c r="C24" s="9">
        <v>526411.55500000005</v>
      </c>
      <c r="D24" s="9">
        <v>1211.72</v>
      </c>
      <c r="E24" s="9">
        <v>1211.722</v>
      </c>
      <c r="F24" s="9" t="s">
        <v>160</v>
      </c>
      <c r="G24" s="9">
        <v>2E-3</v>
      </c>
      <c r="H24" s="9">
        <f>ABS(Table3[[#This Row],[DeltaZ]])</f>
        <v>2E-3</v>
      </c>
      <c r="I24" s="14"/>
      <c r="J24" s="6" t="s">
        <v>136</v>
      </c>
      <c r="K24" s="9">
        <v>1215792.2450000001</v>
      </c>
      <c r="L24" s="9">
        <v>526411.55500000005</v>
      </c>
      <c r="M24" s="9">
        <v>1211.72</v>
      </c>
      <c r="N24" s="9">
        <v>1211.7260000000001</v>
      </c>
      <c r="O24" s="9" t="s">
        <v>160</v>
      </c>
      <c r="P24" s="9">
        <f>Table37[[#This Row],[DEMZ]]-Table37[[#This Row],[KnownZ]]</f>
        <v>6.0000000000854925E-3</v>
      </c>
      <c r="Q24" s="9">
        <f>ABS(Table37[[#This Row],[DeltaZ]])</f>
        <v>6.0000000000854925E-3</v>
      </c>
      <c r="R24" s="14"/>
      <c r="S24" s="6"/>
      <c r="T24" s="20"/>
      <c r="U24" s="20"/>
      <c r="V24" s="20"/>
      <c r="W24" s="20"/>
      <c r="X24" s="20"/>
      <c r="Y24" s="20"/>
      <c r="Z24" s="14"/>
    </row>
    <row r="25" spans="1:26" x14ac:dyDescent="0.25">
      <c r="A25" s="6" t="s">
        <v>137</v>
      </c>
      <c r="B25" s="9">
        <v>1191552.6100000001</v>
      </c>
      <c r="C25" s="9">
        <v>540301.88199999998</v>
      </c>
      <c r="D25" s="9">
        <v>1254.8920000000001</v>
      </c>
      <c r="E25" s="9">
        <v>1254.95</v>
      </c>
      <c r="F25" s="9" t="s">
        <v>160</v>
      </c>
      <c r="G25" s="9">
        <v>5.8000000000000003E-2</v>
      </c>
      <c r="H25" s="9">
        <f>ABS(Table3[[#This Row],[DeltaZ]])</f>
        <v>5.8000000000000003E-2</v>
      </c>
      <c r="I25" s="14"/>
      <c r="J25" s="6" t="s">
        <v>137</v>
      </c>
      <c r="K25" s="9">
        <v>1191552.6100000001</v>
      </c>
      <c r="L25" s="9">
        <v>540301.88199999998</v>
      </c>
      <c r="M25" s="9">
        <v>1254.8920000000001</v>
      </c>
      <c r="N25" s="9">
        <v>1254.95</v>
      </c>
      <c r="O25" s="9" t="s">
        <v>160</v>
      </c>
      <c r="P25" s="9">
        <f>Table37[[#This Row],[DEMZ]]-Table37[[#This Row],[KnownZ]]</f>
        <v>5.7999999999992724E-2</v>
      </c>
      <c r="Q25" s="9">
        <f>ABS(Table37[[#This Row],[DeltaZ]])</f>
        <v>5.7999999999992724E-2</v>
      </c>
      <c r="R25" s="14"/>
      <c r="S25" s="6"/>
      <c r="T25" s="20"/>
      <c r="U25" s="20"/>
      <c r="V25" s="20"/>
      <c r="W25" s="20"/>
      <c r="X25" s="20"/>
      <c r="Y25" s="20"/>
      <c r="Z25" s="14"/>
    </row>
    <row r="26" spans="1:26" x14ac:dyDescent="0.25">
      <c r="A26" s="6" t="s">
        <v>138</v>
      </c>
      <c r="B26" s="9">
        <v>1179401.9620000001</v>
      </c>
      <c r="C26" s="9">
        <v>568881.70200000005</v>
      </c>
      <c r="D26" s="9">
        <v>685.47199999999998</v>
      </c>
      <c r="E26" s="9">
        <v>685.21299999999997</v>
      </c>
      <c r="F26" s="9" t="s">
        <v>160</v>
      </c>
      <c r="G26" s="9">
        <v>-0.25900000000000001</v>
      </c>
      <c r="H26" s="9">
        <f>ABS(Table3[[#This Row],[DeltaZ]])</f>
        <v>0.25900000000000001</v>
      </c>
      <c r="I26" s="14"/>
      <c r="J26" s="6" t="s">
        <v>138</v>
      </c>
      <c r="K26" s="9">
        <v>1179401.9620000001</v>
      </c>
      <c r="L26" s="9">
        <v>568881.70200000005</v>
      </c>
      <c r="M26" s="9">
        <v>685.47199999999998</v>
      </c>
      <c r="N26" s="9">
        <v>685.21799999999996</v>
      </c>
      <c r="O26" s="9" t="s">
        <v>160</v>
      </c>
      <c r="P26" s="9">
        <f>Table37[[#This Row],[DEMZ]]-Table37[[#This Row],[KnownZ]]</f>
        <v>-0.2540000000000191</v>
      </c>
      <c r="Q26" s="9">
        <f>ABS(Table37[[#This Row],[DeltaZ]])</f>
        <v>0.2540000000000191</v>
      </c>
      <c r="R26" s="14"/>
      <c r="S26" s="6"/>
      <c r="T26" s="20"/>
      <c r="U26" s="20"/>
      <c r="V26" s="20"/>
      <c r="W26" s="20"/>
      <c r="X26" s="20"/>
      <c r="Y26" s="20"/>
      <c r="Z26" s="14"/>
    </row>
    <row r="27" spans="1:26" x14ac:dyDescent="0.25">
      <c r="A27" s="6" t="s">
        <v>139</v>
      </c>
      <c r="B27" s="9">
        <v>1144812.8570000001</v>
      </c>
      <c r="C27" s="9">
        <v>591850.25100000005</v>
      </c>
      <c r="D27" s="9">
        <v>471.37299999999999</v>
      </c>
      <c r="E27" s="9">
        <v>471.37700000000001</v>
      </c>
      <c r="F27" s="9" t="s">
        <v>160</v>
      </c>
      <c r="G27" s="9">
        <v>4.0000000000000001E-3</v>
      </c>
      <c r="H27" s="9">
        <f>ABS(Table3[[#This Row],[DeltaZ]])</f>
        <v>4.0000000000000001E-3</v>
      </c>
      <c r="I27" s="14"/>
      <c r="J27" s="6" t="s">
        <v>139</v>
      </c>
      <c r="K27" s="9">
        <v>1144812.8570000001</v>
      </c>
      <c r="L27" s="9">
        <v>591850.25100000005</v>
      </c>
      <c r="M27" s="9">
        <v>471.37299999999999</v>
      </c>
      <c r="N27" s="9">
        <v>471.40199999999999</v>
      </c>
      <c r="O27" s="9" t="s">
        <v>160</v>
      </c>
      <c r="P27" s="9">
        <f>Table37[[#This Row],[DEMZ]]-Table37[[#This Row],[KnownZ]]</f>
        <v>2.8999999999996362E-2</v>
      </c>
      <c r="Q27" s="9">
        <f>ABS(Table37[[#This Row],[DeltaZ]])</f>
        <v>2.8999999999996362E-2</v>
      </c>
      <c r="R27" s="14"/>
      <c r="S27" s="6"/>
      <c r="T27" s="20"/>
      <c r="U27" s="20"/>
      <c r="V27" s="20"/>
      <c r="W27" s="20"/>
      <c r="X27" s="20"/>
      <c r="Y27" s="20"/>
      <c r="Z27" s="14"/>
    </row>
    <row r="28" spans="1:26" x14ac:dyDescent="0.25">
      <c r="A28" s="6" t="s">
        <v>140</v>
      </c>
      <c r="B28" s="9">
        <v>1130917.297</v>
      </c>
      <c r="C28" s="9">
        <v>616580.49199999997</v>
      </c>
      <c r="D28" s="9">
        <v>317.72699999999998</v>
      </c>
      <c r="E28" s="9">
        <v>317.779</v>
      </c>
      <c r="F28" s="9" t="s">
        <v>160</v>
      </c>
      <c r="G28" s="9">
        <v>5.1999999999999998E-2</v>
      </c>
      <c r="H28" s="9">
        <f>ABS(Table3[[#This Row],[DeltaZ]])</f>
        <v>5.1999999999999998E-2</v>
      </c>
      <c r="I28" s="14"/>
      <c r="J28" s="6" t="s">
        <v>140</v>
      </c>
      <c r="K28" s="9">
        <v>1130917.297</v>
      </c>
      <c r="L28" s="9">
        <v>616580.49199999997</v>
      </c>
      <c r="M28" s="9">
        <v>317.72699999999998</v>
      </c>
      <c r="N28" s="9">
        <v>317.77699999999999</v>
      </c>
      <c r="O28" s="9" t="s">
        <v>160</v>
      </c>
      <c r="P28" s="9">
        <f>Table37[[#This Row],[DEMZ]]-Table37[[#This Row],[KnownZ]]</f>
        <v>5.0000000000011369E-2</v>
      </c>
      <c r="Q28" s="9">
        <f>ABS(Table37[[#This Row],[DeltaZ]])</f>
        <v>5.0000000000011369E-2</v>
      </c>
      <c r="R28" s="14"/>
      <c r="S28" s="6"/>
      <c r="T28" s="20"/>
      <c r="U28" s="20"/>
      <c r="V28" s="20"/>
      <c r="W28" s="20"/>
      <c r="X28" s="20"/>
      <c r="Y28" s="20"/>
      <c r="Z28" s="14"/>
    </row>
    <row r="29" spans="1:26" x14ac:dyDescent="0.25">
      <c r="A29" s="6" t="s">
        <v>141</v>
      </c>
      <c r="B29" s="9">
        <v>1166745.4979999999</v>
      </c>
      <c r="C29" s="9">
        <v>634028.82900000003</v>
      </c>
      <c r="D29" s="9">
        <v>432.40600000000001</v>
      </c>
      <c r="E29" s="9">
        <v>432.512</v>
      </c>
      <c r="F29" s="9" t="s">
        <v>160</v>
      </c>
      <c r="G29" s="9">
        <v>0.106</v>
      </c>
      <c r="H29" s="9">
        <f>ABS(Table3[[#This Row],[DeltaZ]])</f>
        <v>0.106</v>
      </c>
      <c r="I29" s="14"/>
      <c r="J29" s="6" t="s">
        <v>141</v>
      </c>
      <c r="K29" s="9">
        <v>1166745.4979999999</v>
      </c>
      <c r="L29" s="9">
        <v>634028.82900000003</v>
      </c>
      <c r="M29" s="9">
        <v>432.40600000000001</v>
      </c>
      <c r="N29" s="9">
        <v>432.50799999999998</v>
      </c>
      <c r="O29" s="9" t="s">
        <v>160</v>
      </c>
      <c r="P29" s="9">
        <f>Table37[[#This Row],[DEMZ]]-Table37[[#This Row],[KnownZ]]</f>
        <v>0.10199999999997544</v>
      </c>
      <c r="Q29" s="9">
        <f>ABS(Table37[[#This Row],[DeltaZ]])</f>
        <v>0.10199999999997544</v>
      </c>
      <c r="R29" s="14"/>
      <c r="S29" s="6"/>
      <c r="T29" s="20"/>
      <c r="U29" s="20"/>
      <c r="V29" s="20"/>
      <c r="W29" s="20"/>
      <c r="X29" s="20"/>
      <c r="Y29" s="20"/>
      <c r="Z29" s="14"/>
    </row>
    <row r="30" spans="1:26" x14ac:dyDescent="0.25">
      <c r="A30" s="6" t="s">
        <v>142</v>
      </c>
      <c r="B30" s="9">
        <v>1158504.2339999999</v>
      </c>
      <c r="C30" s="9">
        <v>652082.39500000002</v>
      </c>
      <c r="D30" s="9">
        <v>373.26</v>
      </c>
      <c r="E30" s="9">
        <v>373.26299999999998</v>
      </c>
      <c r="F30" s="9" t="s">
        <v>160</v>
      </c>
      <c r="G30" s="9">
        <v>3.0000000000000001E-3</v>
      </c>
      <c r="H30" s="9">
        <f>ABS(Table3[[#This Row],[DeltaZ]])</f>
        <v>3.0000000000000001E-3</v>
      </c>
      <c r="I30" s="14"/>
      <c r="J30" s="6" t="s">
        <v>142</v>
      </c>
      <c r="K30" s="9">
        <v>1158504.2339999999</v>
      </c>
      <c r="L30" s="9">
        <v>652082.39500000002</v>
      </c>
      <c r="M30" s="9">
        <v>373.26</v>
      </c>
      <c r="N30" s="9">
        <v>373.24599999999998</v>
      </c>
      <c r="O30" s="9" t="s">
        <v>160</v>
      </c>
      <c r="P30" s="9">
        <f>Table37[[#This Row],[DEMZ]]-Table37[[#This Row],[KnownZ]]</f>
        <v>-1.4000000000010004E-2</v>
      </c>
      <c r="Q30" s="9">
        <f>ABS(Table37[[#This Row],[DeltaZ]])</f>
        <v>1.4000000000010004E-2</v>
      </c>
      <c r="R30" s="14"/>
      <c r="S30" s="6"/>
      <c r="T30" s="20"/>
      <c r="U30" s="20"/>
      <c r="V30" s="20"/>
      <c r="W30" s="20"/>
      <c r="X30" s="20"/>
      <c r="Y30" s="20"/>
      <c r="Z30" s="14"/>
    </row>
    <row r="31" spans="1:26" x14ac:dyDescent="0.25">
      <c r="A31" s="6" t="s">
        <v>143</v>
      </c>
      <c r="B31" s="9">
        <v>1178677.5619999999</v>
      </c>
      <c r="C31" s="9">
        <v>669683.41399999999</v>
      </c>
      <c r="D31" s="9">
        <v>470.06700000000001</v>
      </c>
      <c r="E31" s="9">
        <v>470.262</v>
      </c>
      <c r="F31" s="9" t="s">
        <v>160</v>
      </c>
      <c r="G31" s="9">
        <v>0.19500000000000001</v>
      </c>
      <c r="H31" s="9">
        <f>ABS(Table3[[#This Row],[DeltaZ]])</f>
        <v>0.19500000000000001</v>
      </c>
      <c r="I31" s="14"/>
      <c r="J31" s="6" t="s">
        <v>143</v>
      </c>
      <c r="K31" s="9">
        <v>1178677.5619999999</v>
      </c>
      <c r="L31" s="9">
        <v>669683.41399999999</v>
      </c>
      <c r="M31" s="9">
        <v>470.06700000000001</v>
      </c>
      <c r="N31" s="9">
        <v>470.25799999999998</v>
      </c>
      <c r="O31" s="9" t="s">
        <v>160</v>
      </c>
      <c r="P31" s="9">
        <f>Table37[[#This Row],[DEMZ]]-Table37[[#This Row],[KnownZ]]</f>
        <v>0.19099999999997408</v>
      </c>
      <c r="Q31" s="9">
        <f>ABS(Table37[[#This Row],[DeltaZ]])</f>
        <v>0.19099999999997408</v>
      </c>
      <c r="R31" s="14"/>
      <c r="S31" s="6"/>
      <c r="T31" s="20"/>
      <c r="U31" s="20"/>
      <c r="V31" s="20"/>
      <c r="W31" s="20"/>
      <c r="X31" s="20"/>
      <c r="Y31" s="20"/>
      <c r="Z31" s="14"/>
    </row>
    <row r="32" spans="1:26" x14ac:dyDescent="0.25">
      <c r="A32" s="6" t="s">
        <v>144</v>
      </c>
      <c r="B32" s="9">
        <v>1194669.304</v>
      </c>
      <c r="C32" s="9">
        <v>701112.12800000003</v>
      </c>
      <c r="D32" s="9">
        <v>370.23099999999999</v>
      </c>
      <c r="E32" s="9">
        <v>369.62099999999998</v>
      </c>
      <c r="F32" s="9" t="s">
        <v>160</v>
      </c>
      <c r="G32" s="9">
        <v>-0.61</v>
      </c>
      <c r="H32" s="9">
        <f>ABS(Table3[[#This Row],[DeltaZ]])</f>
        <v>0.61</v>
      </c>
      <c r="I32" s="14"/>
      <c r="J32" s="6" t="s">
        <v>144</v>
      </c>
      <c r="K32" s="9">
        <v>1194669.304</v>
      </c>
      <c r="L32" s="9">
        <v>701112.12800000003</v>
      </c>
      <c r="M32" s="9">
        <v>370.23099999999999</v>
      </c>
      <c r="N32" s="9">
        <v>369.62</v>
      </c>
      <c r="O32" s="9" t="s">
        <v>160</v>
      </c>
      <c r="P32" s="9">
        <f>Table37[[#This Row],[DEMZ]]-Table37[[#This Row],[KnownZ]]</f>
        <v>-0.61099999999999</v>
      </c>
      <c r="Q32" s="9">
        <f>ABS(Table37[[#This Row],[DeltaZ]])</f>
        <v>0.61099999999999</v>
      </c>
      <c r="R32" s="14"/>
      <c r="S32" s="6"/>
      <c r="T32" s="20"/>
      <c r="U32" s="20"/>
      <c r="V32" s="20"/>
      <c r="W32" s="20"/>
      <c r="X32" s="20"/>
      <c r="Y32" s="20"/>
      <c r="Z32" s="14"/>
    </row>
    <row r="33" spans="1:26" x14ac:dyDescent="0.25">
      <c r="A33" s="39" t="s">
        <v>145</v>
      </c>
      <c r="B33" s="42">
        <v>1207272.0449999999</v>
      </c>
      <c r="C33" s="42">
        <v>606904.33299999998</v>
      </c>
      <c r="D33" s="42">
        <v>728.38</v>
      </c>
      <c r="E33" s="42">
        <v>728.23800000000006</v>
      </c>
      <c r="F33" s="42" t="s">
        <v>160</v>
      </c>
      <c r="G33" s="42">
        <v>-0.14199999999999999</v>
      </c>
      <c r="H33" s="42">
        <f>ABS(Table3[[#This Row],[DeltaZ]])</f>
        <v>0.14199999999999999</v>
      </c>
      <c r="I33" s="14"/>
      <c r="J33" s="39" t="s">
        <v>145</v>
      </c>
      <c r="K33" s="42">
        <v>1207272.0449999999</v>
      </c>
      <c r="L33" s="42">
        <v>606904.33299999998</v>
      </c>
      <c r="M33" s="42">
        <v>728.38</v>
      </c>
      <c r="N33" s="42">
        <v>728.23199999999997</v>
      </c>
      <c r="O33" s="42" t="s">
        <v>160</v>
      </c>
      <c r="P33" s="42">
        <f>Table37[[#This Row],[DEMZ]]-Table37[[#This Row],[KnownZ]]</f>
        <v>-0.14800000000002456</v>
      </c>
      <c r="Q33" s="42">
        <f>ABS(Table37[[#This Row],[DeltaZ]])</f>
        <v>0.14800000000002456</v>
      </c>
      <c r="R33" s="14"/>
      <c r="S33" s="31"/>
      <c r="T33"/>
      <c r="U33"/>
      <c r="V33"/>
      <c r="W33"/>
      <c r="X33"/>
      <c r="Y33"/>
      <c r="Z33" s="14"/>
    </row>
    <row r="34" spans="1:26" x14ac:dyDescent="0.25">
      <c r="A34" s="39" t="s">
        <v>146</v>
      </c>
      <c r="B34" s="42">
        <v>1216145.648</v>
      </c>
      <c r="C34" s="42">
        <v>647714.49</v>
      </c>
      <c r="D34" s="42">
        <v>196.84</v>
      </c>
      <c r="E34" s="42">
        <v>196.90799999999999</v>
      </c>
      <c r="F34" s="42" t="s">
        <v>160</v>
      </c>
      <c r="G34" s="42">
        <v>6.8000000000000005E-2</v>
      </c>
      <c r="H34" s="42">
        <f>ABS(Table3[[#This Row],[DeltaZ]])</f>
        <v>6.8000000000000005E-2</v>
      </c>
      <c r="I34" s="14"/>
      <c r="J34" s="39" t="s">
        <v>146</v>
      </c>
      <c r="K34" s="42">
        <v>1216145.648</v>
      </c>
      <c r="L34" s="42">
        <v>647714.49</v>
      </c>
      <c r="M34" s="42">
        <v>196.84</v>
      </c>
      <c r="N34" s="42">
        <v>196.91200000000001</v>
      </c>
      <c r="O34" s="42" t="s">
        <v>160</v>
      </c>
      <c r="P34" s="42">
        <f>Table37[[#This Row],[DEMZ]]-Table37[[#This Row],[KnownZ]]</f>
        <v>7.2000000000002728E-2</v>
      </c>
      <c r="Q34" s="42">
        <f>ABS(Table37[[#This Row],[DeltaZ]])</f>
        <v>7.2000000000002728E-2</v>
      </c>
      <c r="R34" s="14"/>
      <c r="S34" s="31"/>
      <c r="T34"/>
      <c r="U34"/>
      <c r="V34"/>
      <c r="W34"/>
      <c r="X34"/>
      <c r="Y34"/>
      <c r="Z34" s="14"/>
    </row>
    <row r="35" spans="1:26" x14ac:dyDescent="0.25">
      <c r="A35" s="39" t="s">
        <v>147</v>
      </c>
      <c r="B35" s="42">
        <v>1174093.1599999999</v>
      </c>
      <c r="C35" s="42">
        <v>618649.20499999996</v>
      </c>
      <c r="D35" s="42">
        <v>451.93299999999999</v>
      </c>
      <c r="E35" s="42">
        <v>451.755</v>
      </c>
      <c r="F35" s="42" t="s">
        <v>160</v>
      </c>
      <c r="G35" s="42">
        <v>-0.17799999999999999</v>
      </c>
      <c r="H35" s="42">
        <f>ABS(Table3[[#This Row],[DeltaZ]])</f>
        <v>0.17799999999999999</v>
      </c>
      <c r="I35" s="14"/>
      <c r="J35" s="39" t="s">
        <v>147</v>
      </c>
      <c r="K35" s="42">
        <v>1174093.1599999999</v>
      </c>
      <c r="L35" s="42">
        <v>618649.20499999996</v>
      </c>
      <c r="M35" s="42">
        <v>451.93299999999999</v>
      </c>
      <c r="N35" s="42">
        <v>451.75</v>
      </c>
      <c r="O35" s="42" t="s">
        <v>160</v>
      </c>
      <c r="P35" s="42">
        <f>Table37[[#This Row],[DEMZ]]-Table37[[#This Row],[KnownZ]]</f>
        <v>-0.18299999999999272</v>
      </c>
      <c r="Q35" s="42">
        <f>ABS(Table37[[#This Row],[DeltaZ]])</f>
        <v>0.18299999999999272</v>
      </c>
      <c r="R35" s="14"/>
      <c r="S35" s="31"/>
      <c r="T35"/>
      <c r="U35"/>
      <c r="V35"/>
      <c r="W35"/>
      <c r="X35"/>
      <c r="Y35"/>
      <c r="Z35" s="14"/>
    </row>
    <row r="36" spans="1:26" x14ac:dyDescent="0.25">
      <c r="A36" s="39" t="s">
        <v>148</v>
      </c>
      <c r="B36" s="42">
        <v>1161238.4099999999</v>
      </c>
      <c r="C36" s="42">
        <v>722233.10600000003</v>
      </c>
      <c r="D36" s="42">
        <v>193.62200000000001</v>
      </c>
      <c r="E36" s="42">
        <v>193.744</v>
      </c>
      <c r="F36" s="42" t="s">
        <v>160</v>
      </c>
      <c r="G36" s="42">
        <v>0.122</v>
      </c>
      <c r="H36" s="42">
        <f>ABS(Table3[[#This Row],[DeltaZ]])</f>
        <v>0.122</v>
      </c>
      <c r="I36" s="14"/>
      <c r="J36" s="39" t="s">
        <v>148</v>
      </c>
      <c r="K36" s="42">
        <v>1161238.4099999999</v>
      </c>
      <c r="L36" s="42">
        <v>722233.10600000003</v>
      </c>
      <c r="M36" s="42">
        <v>193.62200000000001</v>
      </c>
      <c r="N36" s="42">
        <v>193.74799999999999</v>
      </c>
      <c r="O36" s="42" t="s">
        <v>160</v>
      </c>
      <c r="P36" s="42">
        <f>Table37[[#This Row],[DEMZ]]-Table37[[#This Row],[KnownZ]]</f>
        <v>0.12599999999997635</v>
      </c>
      <c r="Q36" s="42">
        <f>ABS(Table37[[#This Row],[DeltaZ]])</f>
        <v>0.12599999999997635</v>
      </c>
      <c r="R36" s="14"/>
      <c r="S36" s="31"/>
      <c r="T36"/>
      <c r="U36"/>
      <c r="V36"/>
      <c r="W36"/>
      <c r="X36"/>
      <c r="Y36"/>
      <c r="Z36" s="14"/>
    </row>
    <row r="37" spans="1:26" x14ac:dyDescent="0.25">
      <c r="A37" s="39" t="s">
        <v>149</v>
      </c>
      <c r="B37" s="42">
        <v>1157907.6310000001</v>
      </c>
      <c r="C37" s="42">
        <v>709387.57499999995</v>
      </c>
      <c r="D37" s="42">
        <v>187.47</v>
      </c>
      <c r="E37" s="42">
        <v>187.47800000000001</v>
      </c>
      <c r="F37" s="42" t="s">
        <v>160</v>
      </c>
      <c r="G37" s="42">
        <v>8.0000000000000002E-3</v>
      </c>
      <c r="H37" s="42">
        <f>ABS(Table3[[#This Row],[DeltaZ]])</f>
        <v>8.0000000000000002E-3</v>
      </c>
      <c r="I37" s="14"/>
      <c r="J37" s="39" t="s">
        <v>149</v>
      </c>
      <c r="K37" s="42">
        <v>1157907.6310000001</v>
      </c>
      <c r="L37" s="42">
        <v>709387.57499999995</v>
      </c>
      <c r="M37" s="42">
        <v>187.47</v>
      </c>
      <c r="N37" s="42">
        <v>187.47800000000001</v>
      </c>
      <c r="O37" s="42" t="s">
        <v>160</v>
      </c>
      <c r="P37" s="42">
        <f>Table37[[#This Row],[DEMZ]]-Table37[[#This Row],[KnownZ]]</f>
        <v>8.0000000000097771E-3</v>
      </c>
      <c r="Q37" s="42">
        <f>ABS(Table37[[#This Row],[DeltaZ]])</f>
        <v>8.0000000000097771E-3</v>
      </c>
      <c r="R37" s="14"/>
      <c r="S37" s="31"/>
      <c r="T37"/>
      <c r="U37"/>
      <c r="V37"/>
      <c r="W37"/>
      <c r="X37"/>
      <c r="Y37"/>
      <c r="Z37" s="14"/>
    </row>
    <row r="38" spans="1:26" x14ac:dyDescent="0.25">
      <c r="A38" s="39" t="s">
        <v>150</v>
      </c>
      <c r="B38" s="42">
        <v>1134796.9620000001</v>
      </c>
      <c r="C38" s="42">
        <v>696043.87600000005</v>
      </c>
      <c r="D38" s="42">
        <v>395.584</v>
      </c>
      <c r="E38" s="42">
        <v>395.52699999999999</v>
      </c>
      <c r="F38" s="42" t="s">
        <v>160</v>
      </c>
      <c r="G38" s="42">
        <v>-5.7000000000000002E-2</v>
      </c>
      <c r="H38" s="42">
        <f>ABS(Table3[[#This Row],[DeltaZ]])</f>
        <v>5.7000000000000002E-2</v>
      </c>
      <c r="I38" s="14"/>
      <c r="J38" s="39" t="s">
        <v>150</v>
      </c>
      <c r="K38" s="42">
        <v>1134796.9620000001</v>
      </c>
      <c r="L38" s="42">
        <v>696043.87600000005</v>
      </c>
      <c r="M38" s="42">
        <v>395.584</v>
      </c>
      <c r="N38" s="42">
        <v>395.52600000000001</v>
      </c>
      <c r="O38" s="42" t="s">
        <v>160</v>
      </c>
      <c r="P38" s="42">
        <f>Table37[[#This Row],[DEMZ]]-Table37[[#This Row],[KnownZ]]</f>
        <v>-5.7999999999992724E-2</v>
      </c>
      <c r="Q38" s="42">
        <f>ABS(Table37[[#This Row],[DeltaZ]])</f>
        <v>5.7999999999992724E-2</v>
      </c>
      <c r="R38" s="14"/>
      <c r="S38" s="31"/>
      <c r="T38"/>
      <c r="U38"/>
      <c r="V38"/>
      <c r="W38"/>
      <c r="X38"/>
      <c r="Y38"/>
      <c r="Z38" s="14"/>
    </row>
    <row r="39" spans="1:26" x14ac:dyDescent="0.25">
      <c r="A39" s="39" t="s">
        <v>151</v>
      </c>
      <c r="B39" s="42">
        <v>1141096.801</v>
      </c>
      <c r="C39" s="42">
        <v>675669.54099999997</v>
      </c>
      <c r="D39" s="42">
        <v>255.59</v>
      </c>
      <c r="E39" s="42">
        <v>255.62899999999999</v>
      </c>
      <c r="F39" s="42" t="s">
        <v>160</v>
      </c>
      <c r="G39" s="42">
        <v>3.9E-2</v>
      </c>
      <c r="H39" s="42">
        <f>ABS(Table3[[#This Row],[DeltaZ]])</f>
        <v>3.9E-2</v>
      </c>
      <c r="J39" s="39" t="s">
        <v>151</v>
      </c>
      <c r="K39" s="42">
        <v>1141096.801</v>
      </c>
      <c r="L39" s="42">
        <v>675669.54099999997</v>
      </c>
      <c r="M39" s="42">
        <v>255.59</v>
      </c>
      <c r="N39" s="42">
        <v>255.62200000000001</v>
      </c>
      <c r="O39" s="42" t="s">
        <v>160</v>
      </c>
      <c r="P39" s="42">
        <f>Table37[[#This Row],[DEMZ]]-Table37[[#This Row],[KnownZ]]</f>
        <v>3.2000000000010687E-2</v>
      </c>
      <c r="Q39" s="42">
        <f>ABS(Table37[[#This Row],[DeltaZ]])</f>
        <v>3.2000000000010687E-2</v>
      </c>
      <c r="S39" s="31"/>
      <c r="T39"/>
      <c r="U39"/>
      <c r="V39"/>
      <c r="W39"/>
      <c r="X39"/>
      <c r="Y39"/>
    </row>
    <row r="40" spans="1:26" x14ac:dyDescent="0.25">
      <c r="A40" s="39" t="s">
        <v>152</v>
      </c>
      <c r="B40" s="42">
        <v>1160065.0830000001</v>
      </c>
      <c r="C40" s="42">
        <v>681925.54700000002</v>
      </c>
      <c r="D40" s="42">
        <v>399.74</v>
      </c>
      <c r="E40" s="42">
        <v>399.755</v>
      </c>
      <c r="F40" s="42" t="s">
        <v>160</v>
      </c>
      <c r="G40" s="42">
        <v>1.4999999999999999E-2</v>
      </c>
      <c r="H40" s="42">
        <f>ABS(Table3[[#This Row],[DeltaZ]])</f>
        <v>1.4999999999999999E-2</v>
      </c>
      <c r="J40" s="39" t="s">
        <v>152</v>
      </c>
      <c r="K40" s="42">
        <v>1160065.0830000001</v>
      </c>
      <c r="L40" s="42">
        <v>681925.54700000002</v>
      </c>
      <c r="M40" s="42">
        <v>399.74</v>
      </c>
      <c r="N40" s="42">
        <v>399.733</v>
      </c>
      <c r="O40" s="42" t="s">
        <v>160</v>
      </c>
      <c r="P40" s="42">
        <f>Table37[[#This Row],[DEMZ]]-Table37[[#This Row],[KnownZ]]</f>
        <v>-7.0000000000050022E-3</v>
      </c>
      <c r="Q40" s="42">
        <f>ABS(Table37[[#This Row],[DeltaZ]])</f>
        <v>7.0000000000050022E-3</v>
      </c>
    </row>
    <row r="41" spans="1:26" x14ac:dyDescent="0.25">
      <c r="A41" s="39" t="s">
        <v>153</v>
      </c>
      <c r="B41" s="42">
        <v>1124355.487</v>
      </c>
      <c r="C41" s="42">
        <v>723460.13899999997</v>
      </c>
      <c r="D41" s="42">
        <v>255.34899999999999</v>
      </c>
      <c r="E41" s="42">
        <v>255.387</v>
      </c>
      <c r="F41" s="42" t="s">
        <v>160</v>
      </c>
      <c r="G41" s="42">
        <v>3.7999999999999999E-2</v>
      </c>
      <c r="H41" s="42">
        <f>ABS(Table3[[#This Row],[DeltaZ]])</f>
        <v>3.7999999999999999E-2</v>
      </c>
      <c r="J41" s="39" t="s">
        <v>153</v>
      </c>
      <c r="K41" s="42">
        <v>1124355.487</v>
      </c>
      <c r="L41" s="42">
        <v>723460.13899999997</v>
      </c>
      <c r="M41" s="42">
        <v>255.34899999999999</v>
      </c>
      <c r="N41" s="42">
        <v>255.387</v>
      </c>
      <c r="O41" s="42" t="s">
        <v>160</v>
      </c>
      <c r="P41" s="42">
        <f>Table37[[#This Row],[DEMZ]]-Table37[[#This Row],[KnownZ]]</f>
        <v>3.8000000000010914E-2</v>
      </c>
      <c r="Q41" s="42">
        <f>ABS(Table37[[#This Row],[DeltaZ]])</f>
        <v>3.8000000000010914E-2</v>
      </c>
    </row>
    <row r="42" spans="1:26" x14ac:dyDescent="0.25">
      <c r="A42" s="39" t="s">
        <v>154</v>
      </c>
      <c r="B42" s="42">
        <v>1106624.3119999999</v>
      </c>
      <c r="C42" s="42">
        <v>735634.46400000004</v>
      </c>
      <c r="D42" s="42">
        <v>27.254000000000001</v>
      </c>
      <c r="E42" s="42">
        <v>27.306999999999999</v>
      </c>
      <c r="F42" s="42" t="s">
        <v>160</v>
      </c>
      <c r="G42" s="42">
        <v>5.2999999999999999E-2</v>
      </c>
      <c r="H42" s="42">
        <f>ABS(Table3[[#This Row],[DeltaZ]])</f>
        <v>5.2999999999999999E-2</v>
      </c>
      <c r="J42" s="39" t="s">
        <v>154</v>
      </c>
      <c r="K42" s="42">
        <v>1106624.3119999999</v>
      </c>
      <c r="L42" s="42">
        <v>735634.46400000004</v>
      </c>
      <c r="M42" s="42">
        <v>27.254000000000001</v>
      </c>
      <c r="N42" s="42">
        <v>27.308</v>
      </c>
      <c r="O42" s="42" t="s">
        <v>160</v>
      </c>
      <c r="P42" s="42">
        <f>Table37[[#This Row],[DEMZ]]-Table37[[#This Row],[KnownZ]]</f>
        <v>5.3999999999998494E-2</v>
      </c>
      <c r="Q42" s="42">
        <f>ABS(Table37[[#This Row],[DeltaZ]])</f>
        <v>5.3999999999998494E-2</v>
      </c>
    </row>
    <row r="43" spans="1:26" x14ac:dyDescent="0.25">
      <c r="A43" s="39" t="s">
        <v>155</v>
      </c>
      <c r="B43" s="42">
        <v>1126238.2</v>
      </c>
      <c r="C43" s="42">
        <v>590773.946</v>
      </c>
      <c r="D43" s="42">
        <v>302.86399999999998</v>
      </c>
      <c r="E43" s="42">
        <v>303.125</v>
      </c>
      <c r="F43" s="42" t="s">
        <v>160</v>
      </c>
      <c r="G43" s="42">
        <v>0.26100000000000001</v>
      </c>
      <c r="H43" s="42">
        <f>ABS(Table3[[#This Row],[DeltaZ]])</f>
        <v>0.26100000000000001</v>
      </c>
      <c r="J43" s="39" t="s">
        <v>155</v>
      </c>
      <c r="K43" s="42">
        <v>1126238.2</v>
      </c>
      <c r="L43" s="42">
        <v>590773.946</v>
      </c>
      <c r="M43" s="42">
        <v>302.86399999999998</v>
      </c>
      <c r="N43" s="42">
        <v>303.11399999999998</v>
      </c>
      <c r="O43" s="42" t="s">
        <v>160</v>
      </c>
      <c r="P43" s="42">
        <f>Table37[[#This Row],[DEMZ]]-Table37[[#This Row],[KnownZ]]</f>
        <v>0.25</v>
      </c>
      <c r="Q43" s="42">
        <f>ABS(Table37[[#This Row],[DeltaZ]])</f>
        <v>0.25</v>
      </c>
    </row>
    <row r="44" spans="1:26" x14ac:dyDescent="0.25">
      <c r="A44" s="39" t="s">
        <v>156</v>
      </c>
      <c r="B44" s="42">
        <v>1120146.3899999999</v>
      </c>
      <c r="C44" s="42">
        <v>676680.04</v>
      </c>
      <c r="D44" s="42">
        <v>222.328</v>
      </c>
      <c r="E44" s="42">
        <v>222.40899999999999</v>
      </c>
      <c r="F44" s="42" t="s">
        <v>160</v>
      </c>
      <c r="G44" s="42">
        <v>8.1000000000000003E-2</v>
      </c>
      <c r="H44" s="42">
        <f>ABS(Table3[[#This Row],[DeltaZ]])</f>
        <v>8.1000000000000003E-2</v>
      </c>
      <c r="J44" s="39" t="s">
        <v>156</v>
      </c>
      <c r="K44" s="42">
        <v>1120146.3899999999</v>
      </c>
      <c r="L44" s="42">
        <v>676680.04</v>
      </c>
      <c r="M44" s="42">
        <v>222.328</v>
      </c>
      <c r="N44" s="42">
        <v>222.4</v>
      </c>
      <c r="O44" s="42" t="s">
        <v>160</v>
      </c>
      <c r="P44" s="42">
        <f>Table37[[#This Row],[DEMZ]]-Table37[[#This Row],[KnownZ]]</f>
        <v>7.2000000000002728E-2</v>
      </c>
      <c r="Q44" s="42">
        <f>ABS(Table37[[#This Row],[DeltaZ]])</f>
        <v>7.2000000000002728E-2</v>
      </c>
    </row>
    <row r="45" spans="1:26" x14ac:dyDescent="0.25">
      <c r="A45" s="39" t="s">
        <v>157</v>
      </c>
      <c r="B45" s="42">
        <v>1239557.5279999999</v>
      </c>
      <c r="C45" s="42">
        <v>700899.33200000005</v>
      </c>
      <c r="D45" s="42">
        <v>523.26400000000001</v>
      </c>
      <c r="E45" s="42">
        <v>523.35699999999997</v>
      </c>
      <c r="F45" s="42" t="s">
        <v>160</v>
      </c>
      <c r="G45" s="42">
        <v>9.2999999999999999E-2</v>
      </c>
      <c r="H45" s="42">
        <f>ABS(Table3[[#This Row],[DeltaZ]])</f>
        <v>9.2999999999999999E-2</v>
      </c>
      <c r="J45" s="39" t="s">
        <v>157</v>
      </c>
      <c r="K45" s="42">
        <v>1239557.5279999999</v>
      </c>
      <c r="L45" s="42">
        <v>700899.33200000005</v>
      </c>
      <c r="M45" s="42">
        <v>523.26400000000001</v>
      </c>
      <c r="N45" s="42">
        <v>523.35599999999999</v>
      </c>
      <c r="O45" s="42" t="s">
        <v>160</v>
      </c>
      <c r="P45" s="42">
        <f>Table37[[#This Row],[DEMZ]]-Table37[[#This Row],[KnownZ]]</f>
        <v>9.1999999999984539E-2</v>
      </c>
      <c r="Q45" s="42">
        <f>ABS(Table37[[#This Row],[DeltaZ]])</f>
        <v>9.1999999999984539E-2</v>
      </c>
    </row>
    <row r="46" spans="1:26" x14ac:dyDescent="0.25">
      <c r="A46" s="39" t="s">
        <v>158</v>
      </c>
      <c r="B46" s="42">
        <v>1198803.977</v>
      </c>
      <c r="C46" s="42">
        <v>683465.11899999995</v>
      </c>
      <c r="D46" s="42">
        <v>40.825000000000003</v>
      </c>
      <c r="E46" s="42">
        <v>41.018999999999998</v>
      </c>
      <c r="F46" s="42" t="s">
        <v>160</v>
      </c>
      <c r="G46" s="42">
        <v>0.19400000000000001</v>
      </c>
      <c r="H46" s="42">
        <f>ABS(Table3[[#This Row],[DeltaZ]])</f>
        <v>0.19400000000000001</v>
      </c>
      <c r="J46" s="39" t="s">
        <v>158</v>
      </c>
      <c r="K46" s="42">
        <v>1198803.977</v>
      </c>
      <c r="L46" s="42">
        <v>683465.11899999995</v>
      </c>
      <c r="M46" s="42">
        <v>40.825000000000003</v>
      </c>
      <c r="N46" s="42">
        <v>41.027999999999999</v>
      </c>
      <c r="O46" s="42" t="s">
        <v>160</v>
      </c>
      <c r="P46" s="42">
        <f>Table37[[#This Row],[DEMZ]]-Table37[[#This Row],[KnownZ]]</f>
        <v>0.20299999999999585</v>
      </c>
      <c r="Q46" s="42">
        <f>ABS(Table37[[#This Row],[DeltaZ]])</f>
        <v>0.20299999999999585</v>
      </c>
    </row>
    <row r="47" spans="1:26" x14ac:dyDescent="0.25">
      <c r="A47" s="39" t="s">
        <v>159</v>
      </c>
      <c r="B47" s="42">
        <v>1140830.9450000001</v>
      </c>
      <c r="C47" s="42">
        <v>722841.95799999998</v>
      </c>
      <c r="D47" s="42">
        <v>139.905</v>
      </c>
      <c r="E47" s="42">
        <v>140.041</v>
      </c>
      <c r="F47" s="42" t="s">
        <v>160</v>
      </c>
      <c r="G47" s="42">
        <v>0.13600000000000001</v>
      </c>
      <c r="H47" s="42">
        <f>ABS(Table3[[#This Row],[DeltaZ]])</f>
        <v>0.13600000000000001</v>
      </c>
      <c r="J47" s="39" t="s">
        <v>159</v>
      </c>
      <c r="K47" s="42">
        <v>1140830.9450000001</v>
      </c>
      <c r="L47" s="42">
        <v>722841.95799999998</v>
      </c>
      <c r="M47" s="42">
        <v>139.905</v>
      </c>
      <c r="N47" s="42">
        <v>140.04599999999999</v>
      </c>
      <c r="O47" s="42" t="s">
        <v>160</v>
      </c>
      <c r="P47" s="42">
        <f>Table37[[#This Row],[DEMZ]]-Table37[[#This Row],[KnownZ]]</f>
        <v>0.14099999999999113</v>
      </c>
      <c r="Q47" s="42">
        <f>ABS(Table37[[#This Row],[DeltaZ]])</f>
        <v>0.14099999999999113</v>
      </c>
    </row>
    <row r="48" spans="1:26" x14ac:dyDescent="0.25">
      <c r="A48" s="31"/>
      <c r="B48"/>
      <c r="C48"/>
      <c r="D48"/>
      <c r="E48"/>
      <c r="F48"/>
      <c r="G48"/>
      <c r="H48"/>
      <c r="J48" s="31"/>
      <c r="K48"/>
      <c r="L48"/>
      <c r="M48"/>
      <c r="N48"/>
      <c r="O48"/>
      <c r="P48"/>
      <c r="Q48"/>
    </row>
    <row r="49" spans="1:17" x14ac:dyDescent="0.25">
      <c r="A49" s="31"/>
      <c r="B49"/>
      <c r="C49"/>
      <c r="D49"/>
      <c r="E49"/>
      <c r="F49"/>
      <c r="G49"/>
      <c r="H49"/>
      <c r="J49" s="31"/>
      <c r="K49"/>
      <c r="L49"/>
      <c r="M49"/>
      <c r="N49"/>
      <c r="O49"/>
      <c r="P49"/>
      <c r="Q49"/>
    </row>
    <row r="50" spans="1:17" x14ac:dyDescent="0.25">
      <c r="A50" s="31"/>
      <c r="B50"/>
      <c r="C50"/>
      <c r="D50"/>
      <c r="E50"/>
      <c r="F50"/>
      <c r="G50"/>
      <c r="H50"/>
      <c r="J50" s="31"/>
      <c r="K50"/>
      <c r="L50"/>
      <c r="M50"/>
      <c r="N50"/>
      <c r="O50"/>
      <c r="P50"/>
      <c r="Q50"/>
    </row>
    <row r="51" spans="1:17" x14ac:dyDescent="0.25">
      <c r="A51" s="31"/>
      <c r="B51"/>
      <c r="C51"/>
      <c r="D51"/>
      <c r="E51"/>
      <c r="F51"/>
      <c r="G51"/>
      <c r="H51"/>
      <c r="J51" s="31"/>
      <c r="K51"/>
      <c r="L51"/>
      <c r="M51"/>
      <c r="N51"/>
      <c r="O51"/>
      <c r="P51"/>
      <c r="Q51"/>
    </row>
    <row r="52" spans="1:17" x14ac:dyDescent="0.25">
      <c r="A52" s="31"/>
      <c r="B52"/>
      <c r="C52"/>
      <c r="D52"/>
      <c r="E52"/>
      <c r="F52"/>
      <c r="G52"/>
      <c r="H52"/>
      <c r="J52" s="31"/>
      <c r="K52"/>
      <c r="L52"/>
      <c r="M52"/>
      <c r="N52"/>
      <c r="O52"/>
      <c r="P52"/>
      <c r="Q52"/>
    </row>
    <row r="53" spans="1:17" x14ac:dyDescent="0.25">
      <c r="A53" s="31"/>
      <c r="B53"/>
      <c r="C53"/>
      <c r="D53"/>
      <c r="E53"/>
      <c r="F53"/>
      <c r="G53"/>
      <c r="H53"/>
      <c r="J53" s="31"/>
      <c r="K53"/>
      <c r="L53"/>
      <c r="M53"/>
      <c r="N53"/>
      <c r="O53"/>
      <c r="P53"/>
      <c r="Q53"/>
    </row>
    <row r="54" spans="1:17" x14ac:dyDescent="0.25">
      <c r="A54" s="31"/>
      <c r="B54"/>
      <c r="C54"/>
      <c r="D54"/>
      <c r="E54"/>
      <c r="F54"/>
      <c r="G54"/>
      <c r="H54"/>
      <c r="J54" s="31"/>
      <c r="K54"/>
      <c r="L54"/>
      <c r="M54"/>
      <c r="N54"/>
      <c r="O54"/>
      <c r="P54"/>
      <c r="Q54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Martin, Jared</cp:lastModifiedBy>
  <dcterms:created xsi:type="dcterms:W3CDTF">2017-07-10T15:25:36Z</dcterms:created>
  <dcterms:modified xsi:type="dcterms:W3CDTF">2020-11-18T22:35:54Z</dcterms:modified>
</cp:coreProperties>
</file>